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025"/>
  </bookViews>
  <sheets>
    <sheet name="令和7年度国民健康保険税の簡易計算方法" sheetId="4" r:id="rId1"/>
  </sheets>
  <definedNames>
    <definedName name="_xlnm.Print_Area" localSheetId="0">令和7年度国民健康保険税の簡易計算方法!$B$2:$AM$98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U1022</author>
  </authors>
  <commentList>
    <comment ref="J31" authorId="0">
      <text>
        <r>
          <rPr>
            <b/>
            <sz val="9"/>
            <color indexed="81"/>
            <rFont val="MS P ゴシック"/>
          </rPr>
          <t xml:space="preserve">被保険者数
</t>
        </r>
        <r>
          <rPr>
            <sz val="9"/>
            <color indexed="81"/>
            <rFont val="MS P ゴシック"/>
          </rPr>
          <t xml:space="preserve">
</t>
        </r>
      </text>
    </comment>
    <comment ref="R31" authorId="0">
      <text>
        <r>
          <rPr>
            <b/>
            <sz val="9"/>
            <color indexed="81"/>
            <rFont val="MS P ゴシック"/>
          </rPr>
          <t>【給与所得者等の数-1】
・給与収入額が55万円を超える者
・公的年金等の収入額が65歳未満の場合は60万円を超える者、65歳以上の場合は125万円を超える者</t>
        </r>
      </text>
    </comment>
    <comment ref="F24" authorId="0">
      <text>
        <r>
          <rPr>
            <b/>
            <sz val="9"/>
            <color indexed="81"/>
            <rFont val="MS P ゴシック"/>
          </rPr>
          <t>該当する場合選択</t>
        </r>
      </text>
    </comment>
    <comment ref="F15" authorId="0">
      <text>
        <r>
          <rPr>
            <b/>
            <sz val="8"/>
            <color indexed="81"/>
            <rFont val="MS P ゴシック"/>
          </rPr>
          <t>該当する年齢区分を選択</t>
        </r>
      </text>
    </comment>
  </commentList>
</comments>
</file>

<file path=xl/sharedStrings.xml><?xml version="1.0" encoding="utf-8"?>
<sst xmlns="http://schemas.openxmlformats.org/spreadsheetml/2006/main" xmlns:r="http://schemas.openxmlformats.org/officeDocument/2006/relationships" count="80" uniqueCount="80">
  <si>
    <t>松島町財務課税務班</t>
  </si>
  <si>
    <t>（課税限度額170,000円）</t>
    <rPh sb="1" eb="3">
      <t>カゼイ</t>
    </rPh>
    <rPh sb="3" eb="6">
      <t>ゲンドガク</t>
    </rPh>
    <rPh sb="13" eb="14">
      <t>エン</t>
    </rPh>
    <phoneticPr fontId="2"/>
  </si>
  <si>
    <t>入力する項目</t>
    <rPh sb="0" eb="2">
      <t>ニュウリョク</t>
    </rPh>
    <rPh sb="4" eb="6">
      <t>コウモク</t>
    </rPh>
    <phoneticPr fontId="2"/>
  </si>
  <si>
    <t>均等割額</t>
    <rPh sb="0" eb="3">
      <t>キントウワリ</t>
    </rPh>
    <rPh sb="3" eb="4">
      <t>ガク</t>
    </rPh>
    <phoneticPr fontId="2"/>
  </si>
  <si>
    <t>試算結果表示欄</t>
    <rPh sb="0" eb="2">
      <t>シサン</t>
    </rPh>
    <rPh sb="2" eb="4">
      <t>ケッカ</t>
    </rPh>
    <rPh sb="4" eb="6">
      <t>ヒョウジ</t>
    </rPh>
    <rPh sb="6" eb="7">
      <t>ラン</t>
    </rPh>
    <phoneticPr fontId="2"/>
  </si>
  <si>
    <t>D</t>
  </si>
  <si>
    <t>★軽減世帯</t>
    <rPh sb="1" eb="3">
      <t>ケイゲン</t>
    </rPh>
    <rPh sb="3" eb="5">
      <t>セタイ</t>
    </rPh>
    <phoneticPr fontId="2"/>
  </si>
  <si>
    <t>所得割額</t>
    <rPh sb="0" eb="3">
      <t>ショトクワリ</t>
    </rPh>
    <rPh sb="3" eb="4">
      <t>ガク</t>
    </rPh>
    <phoneticPr fontId="2"/>
  </si>
  <si>
    <t>軽減判定</t>
    <rPh sb="0" eb="2">
      <t>ケイゲン</t>
    </rPh>
    <rPh sb="2" eb="4">
      <t>ハンテイ</t>
    </rPh>
    <phoneticPr fontId="2"/>
  </si>
  <si>
    <t>○介護分（40歳以上65歳未満の方のみ）</t>
    <rPh sb="1" eb="3">
      <t>カイゴ</t>
    </rPh>
    <rPh sb="3" eb="4">
      <t>ブン</t>
    </rPh>
    <rPh sb="7" eb="8">
      <t>サイ</t>
    </rPh>
    <rPh sb="8" eb="10">
      <t>イジョウ</t>
    </rPh>
    <rPh sb="12" eb="13">
      <t>サイ</t>
    </rPh>
    <rPh sb="13" eb="15">
      <t>ミマン</t>
    </rPh>
    <rPh sb="16" eb="17">
      <t>カタ</t>
    </rPh>
    <phoneticPr fontId="2"/>
  </si>
  <si>
    <t>円</t>
    <rPh sb="0" eb="1">
      <t>エン</t>
    </rPh>
    <phoneticPr fontId="2"/>
  </si>
  <si>
    <t>+</t>
  </si>
  <si>
    <t>人</t>
    <rPh sb="0" eb="1">
      <t>ニン</t>
    </rPh>
    <phoneticPr fontId="2"/>
  </si>
  <si>
    <r>
      <t>以下の所得の場合は</t>
    </r>
    <r>
      <rPr>
        <b/>
        <sz val="11"/>
        <color rgb="FFFF0000"/>
        <rFont val="游ゴシック"/>
      </rPr>
      <t>5割軽減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</si>
  <si>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t>国民健康保険税額（B+C+D）</t>
    <rPh sb="0" eb="2">
      <t>コクミン</t>
    </rPh>
    <rPh sb="2" eb="4">
      <t>ケンコウ</t>
    </rPh>
    <rPh sb="4" eb="7">
      <t>ホケンゼイ</t>
    </rPh>
    <rPh sb="7" eb="8">
      <t>ガク</t>
    </rPh>
    <phoneticPr fontId="2"/>
  </si>
  <si>
    <t>担当</t>
    <rPh sb="0" eb="2">
      <t>タントウ</t>
    </rPh>
    <phoneticPr fontId="2"/>
  </si>
  <si>
    <t>平等割額</t>
    <rPh sb="0" eb="3">
      <t>ビョウドウワリ</t>
    </rPh>
    <rPh sb="3" eb="4">
      <t>ガク</t>
    </rPh>
    <phoneticPr fontId="2"/>
  </si>
  <si>
    <t>TEL</t>
  </si>
  <si>
    <t>022-354-5703</t>
  </si>
  <si>
    <t>より詳細にお知りになりたい場合は松島町財務課税務班までご連絡願います。</t>
    <rPh sb="2" eb="4">
      <t>ショウサイ</t>
    </rPh>
    <rPh sb="6" eb="7">
      <t>シ</t>
    </rPh>
    <rPh sb="13" eb="15">
      <t>バアイ</t>
    </rPh>
    <rPh sb="16" eb="19">
      <t>マツシママチ</t>
    </rPh>
    <rPh sb="19" eb="22">
      <t>ザイムカ</t>
    </rPh>
    <rPh sb="22" eb="24">
      <t>ゼイム</t>
    </rPh>
    <rPh sb="24" eb="25">
      <t>ハン</t>
    </rPh>
    <rPh sb="28" eb="30">
      <t>レンラク</t>
    </rPh>
    <rPh sb="30" eb="31">
      <t>ネガ</t>
    </rPh>
    <phoneticPr fontId="2"/>
  </si>
  <si>
    <t>①</t>
  </si>
  <si>
    <t>18歳以上</t>
    <rPh sb="2" eb="3">
      <t>サイ</t>
    </rPh>
    <rPh sb="3" eb="5">
      <t>イジョウ</t>
    </rPh>
    <phoneticPr fontId="2"/>
  </si>
  <si>
    <t>×</t>
  </si>
  <si>
    <t>＝</t>
  </si>
  <si>
    <t>B</t>
  </si>
  <si>
    <t>○年度途中の介護分賦課の切替（年度途中に40歳または65歳になる方）</t>
  </si>
  <si>
    <t>＜軽減判定所得＞</t>
    <rPh sb="1" eb="3">
      <t>ケイゲン</t>
    </rPh>
    <rPh sb="3" eb="5">
      <t>ハンテイ</t>
    </rPh>
    <rPh sb="5" eb="7">
      <t>ショトク</t>
    </rPh>
    <phoneticPr fontId="2"/>
  </si>
  <si>
    <t>）</t>
  </si>
  <si>
    <t>＜世帯員の情報入力＞</t>
    <rPh sb="1" eb="4">
      <t>セタイイン</t>
    </rPh>
    <rPh sb="5" eb="7">
      <t>ジョウホウ</t>
    </rPh>
    <rPh sb="7" eb="9">
      <t>ニュウリョク</t>
    </rPh>
    <phoneticPr fontId="2"/>
  </si>
  <si>
    <t>世帯員</t>
    <rPh sb="0" eb="3">
      <t>セタイイン</t>
    </rPh>
    <phoneticPr fontId="2"/>
  </si>
  <si>
    <t>A</t>
  </si>
  <si>
    <t>C</t>
  </si>
  <si>
    <t>→</t>
  </si>
  <si>
    <t>○後期分</t>
    <rPh sb="1" eb="3">
      <t>コウキ</t>
    </rPh>
    <rPh sb="3" eb="4">
      <t>ブン</t>
    </rPh>
    <phoneticPr fontId="2"/>
  </si>
  <si>
    <t>E</t>
  </si>
  <si>
    <t>年齢区分</t>
    <rPh sb="0" eb="2">
      <t>ネンレイ</t>
    </rPh>
    <rPh sb="2" eb="4">
      <t>クブン</t>
    </rPh>
    <phoneticPr fontId="2"/>
  </si>
  <si>
    <t>前年の総所得金額（A）</t>
    <rPh sb="0" eb="2">
      <t>ゼンネン</t>
    </rPh>
    <rPh sb="3" eb="6">
      <t>ソウショトク</t>
    </rPh>
    <rPh sb="6" eb="8">
      <t>キンガク</t>
    </rPh>
    <phoneticPr fontId="2"/>
  </si>
  <si>
    <t>＋</t>
  </si>
  <si>
    <t>　世帯の軽減判定所得が下表に該当する場合は、保険税の均等割・平等割が軽減されます。</t>
    <rPh sb="1" eb="3">
      <t>セタイ</t>
    </rPh>
    <rPh sb="4" eb="6">
      <t>ケイゲン</t>
    </rPh>
    <rPh sb="6" eb="8">
      <t>ハンテイ</t>
    </rPh>
    <rPh sb="8" eb="10">
      <t>ショトク</t>
    </rPh>
    <rPh sb="11" eb="13">
      <t>カヒョウ</t>
    </rPh>
    <rPh sb="14" eb="16">
      <t>ガイトウ</t>
    </rPh>
    <rPh sb="18" eb="20">
      <t>バアイ</t>
    </rPh>
    <rPh sb="22" eb="25">
      <t>ホケンゼイ</t>
    </rPh>
    <rPh sb="26" eb="29">
      <t>キントウワリ</t>
    </rPh>
    <rPh sb="30" eb="33">
      <t>ビョウドウワリ</t>
    </rPh>
    <rPh sb="34" eb="36">
      <t>ケイゲン</t>
    </rPh>
    <phoneticPr fontId="2"/>
  </si>
  <si>
    <t>（</t>
  </si>
  <si>
    <t>軽減判定所得合計</t>
    <rPh sb="0" eb="2">
      <t>ケイゲン</t>
    </rPh>
    <rPh sb="2" eb="4">
      <t>ハンテイ</t>
    </rPh>
    <rPh sb="4" eb="6">
      <t>ショトク</t>
    </rPh>
    <rPh sb="6" eb="8">
      <t>ゴウケイ</t>
    </rPh>
    <phoneticPr fontId="2"/>
  </si>
  <si>
    <r>
      <t>×</t>
    </r>
    <r>
      <rPr>
        <b/>
        <sz val="11"/>
        <color theme="1"/>
        <rFont val="游ゴシック"/>
      </rPr>
      <t>6.60%</t>
    </r>
  </si>
  <si>
    <r>
      <t>以下の所得の場合は</t>
    </r>
    <r>
      <rPr>
        <b/>
        <sz val="11"/>
        <color rgb="FFFF0000"/>
        <rFont val="游ゴシック"/>
      </rPr>
      <t>7割軽減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</si>
  <si>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r>
      <t>以下の所得の場合は</t>
    </r>
    <r>
      <rPr>
        <b/>
        <sz val="11"/>
        <color rgb="FFFF0000"/>
        <rFont val="游ゴシック"/>
      </rPr>
      <t>2割軽減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</si>
  <si>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t>給与
所得
者等</t>
    <rPh sb="0" eb="2">
      <t>キュウヨ</t>
    </rPh>
    <rPh sb="3" eb="5">
      <t>ショトク</t>
    </rPh>
    <rPh sb="6" eb="7">
      <t>シャ</t>
    </rPh>
    <rPh sb="7" eb="8">
      <t>トウ</t>
    </rPh>
    <phoneticPr fontId="2"/>
  </si>
  <si>
    <t>18歳未満</t>
    <rPh sb="2" eb="3">
      <t>サイ</t>
    </rPh>
    <rPh sb="3" eb="5">
      <t>ミマン</t>
    </rPh>
    <phoneticPr fontId="2"/>
  </si>
  <si>
    <t>＜国保加入者ではない世帯主がいる場合（擬制世帯主）＞</t>
    <rPh sb="1" eb="3">
      <t>コクホ</t>
    </rPh>
    <rPh sb="3" eb="6">
      <t>カニュウシャ</t>
    </rPh>
    <rPh sb="10" eb="13">
      <t>セタイヌシ</t>
    </rPh>
    <rPh sb="16" eb="18">
      <t>バアイ</t>
    </rPh>
    <rPh sb="19" eb="21">
      <t>ギセイ</t>
    </rPh>
    <rPh sb="21" eb="24">
      <t>セタイヌシ</t>
    </rPh>
    <phoneticPr fontId="2"/>
  </si>
  <si>
    <t>基準総所得金額</t>
    <rPh sb="0" eb="2">
      <t>キジュン</t>
    </rPh>
    <rPh sb="2" eb="5">
      <t>ソウショトク</t>
    </rPh>
    <rPh sb="5" eb="7">
      <t>キンガク</t>
    </rPh>
    <phoneticPr fontId="2"/>
  </si>
  <si>
    <t>擬制世帯主</t>
    <rPh sb="0" eb="2">
      <t>ギセイ</t>
    </rPh>
    <rPh sb="2" eb="5">
      <t>セタイヌシ</t>
    </rPh>
    <phoneticPr fontId="2"/>
  </si>
  <si>
    <t>後期分計（C）</t>
    <rPh sb="0" eb="2">
      <t>コウキ</t>
    </rPh>
    <rPh sb="2" eb="3">
      <t>ブン</t>
    </rPh>
    <rPh sb="3" eb="4">
      <t>ケイ</t>
    </rPh>
    <phoneticPr fontId="2"/>
  </si>
  <si>
    <t>○医療分</t>
    <rPh sb="1" eb="3">
      <t>イリョウ</t>
    </rPh>
    <rPh sb="3" eb="4">
      <t>ブン</t>
    </rPh>
    <phoneticPr fontId="2"/>
  </si>
  <si>
    <t>基準総所得金額
（A－基礎控除）</t>
    <rPh sb="0" eb="2">
      <t>キジュン</t>
    </rPh>
    <rPh sb="3" eb="5">
      <t>ショトク</t>
    </rPh>
    <rPh sb="5" eb="7">
      <t>キンガク</t>
    </rPh>
    <rPh sb="11" eb="13">
      <t>キソ</t>
    </rPh>
    <rPh sb="13" eb="15">
      <t>コウジョ</t>
    </rPh>
    <phoneticPr fontId="2"/>
  </si>
  <si>
    <t>40歳以上65歳未満</t>
    <rPh sb="2" eb="3">
      <t>サイ</t>
    </rPh>
    <rPh sb="3" eb="5">
      <t>イジョウ</t>
    </rPh>
    <rPh sb="7" eb="8">
      <t>サイ</t>
    </rPh>
    <rPh sb="8" eb="10">
      <t>ミマン</t>
    </rPh>
    <phoneticPr fontId="2"/>
  </si>
  <si>
    <t>医療分計（B）</t>
    <rPh sb="0" eb="2">
      <t>イリョウ</t>
    </rPh>
    <rPh sb="2" eb="3">
      <t>ブン</t>
    </rPh>
    <rPh sb="3" eb="4">
      <t>ケイ</t>
    </rPh>
    <phoneticPr fontId="2"/>
  </si>
  <si>
    <t>②</t>
  </si>
  <si>
    <t>※18歳未満の方は均等割額はかかりません</t>
    <rPh sb="3" eb="4">
      <t>サイ</t>
    </rPh>
    <rPh sb="4" eb="6">
      <t>ミマン</t>
    </rPh>
    <rPh sb="7" eb="8">
      <t>カタ</t>
    </rPh>
    <rPh sb="9" eb="12">
      <t>キントウワリ</t>
    </rPh>
    <rPh sb="12" eb="13">
      <t>ガク</t>
    </rPh>
    <phoneticPr fontId="2"/>
  </si>
  <si>
    <t>③</t>
  </si>
  <si>
    <t>※100円未満切り捨て</t>
    <rPh sb="4" eb="5">
      <t>エン</t>
    </rPh>
    <rPh sb="5" eb="7">
      <t>ミマン</t>
    </rPh>
    <rPh sb="7" eb="8">
      <t>キ</t>
    </rPh>
    <rPh sb="9" eb="10">
      <t>ス</t>
    </rPh>
    <phoneticPr fontId="2"/>
  </si>
  <si>
    <r>
      <t>×</t>
    </r>
    <r>
      <rPr>
        <b/>
        <sz val="11"/>
        <color theme="1"/>
        <rFont val="游ゴシック"/>
      </rPr>
      <t>2.40%</t>
    </r>
  </si>
  <si>
    <t>※介護分</t>
    <rPh sb="1" eb="3">
      <t>カイゴ</t>
    </rPh>
    <rPh sb="3" eb="4">
      <t>ブン</t>
    </rPh>
    <phoneticPr fontId="2"/>
  </si>
  <si>
    <t>介護分計（D）</t>
    <rPh sb="0" eb="2">
      <t>カイゴ</t>
    </rPh>
    <rPh sb="2" eb="3">
      <t>ブン</t>
    </rPh>
    <rPh sb="3" eb="4">
      <t>ケイ</t>
    </rPh>
    <phoneticPr fontId="2"/>
  </si>
  <si>
    <t>≓</t>
  </si>
  <si>
    <t>○専従者給与がある場合</t>
    <rPh sb="1" eb="4">
      <t>センジュウシャ</t>
    </rPh>
    <rPh sb="4" eb="6">
      <t>キュウヨ</t>
    </rPh>
    <rPh sb="9" eb="11">
      <t>バアイ</t>
    </rPh>
    <phoneticPr fontId="2"/>
  </si>
  <si>
    <t>給与所得分</t>
    <rPh sb="0" eb="2">
      <t>キュウヨ</t>
    </rPh>
    <rPh sb="2" eb="5">
      <t>ショトクブン</t>
    </rPh>
    <phoneticPr fontId="2"/>
  </si>
  <si>
    <t>○非自発的失業者に対する軽減に該当する場合</t>
    <rPh sb="1" eb="2">
      <t>ヒ</t>
    </rPh>
    <rPh sb="2" eb="4">
      <t>ジハツ</t>
    </rPh>
    <rPh sb="4" eb="5">
      <t>テキ</t>
    </rPh>
    <rPh sb="5" eb="8">
      <t>シツギョウシャ</t>
    </rPh>
    <rPh sb="9" eb="10">
      <t>タイ</t>
    </rPh>
    <rPh sb="12" eb="14">
      <t>ケイゲン</t>
    </rPh>
    <rPh sb="15" eb="17">
      <t>ガイトウ</t>
    </rPh>
    <rPh sb="19" eb="21">
      <t>バアイ</t>
    </rPh>
    <phoneticPr fontId="2"/>
  </si>
  <si>
    <t>年金所得分</t>
    <rPh sb="0" eb="2">
      <t>ネンキン</t>
    </rPh>
    <rPh sb="2" eb="5">
      <t>ショトクブン</t>
    </rPh>
    <phoneticPr fontId="2"/>
  </si>
  <si>
    <t>その他所得分</t>
    <rPh sb="2" eb="3">
      <t>タ</t>
    </rPh>
    <rPh sb="3" eb="6">
      <t>ショトクブン</t>
    </rPh>
    <phoneticPr fontId="2"/>
  </si>
  <si>
    <t>軽減判定所得</t>
    <rPh sb="0" eb="2">
      <t>ケイゲン</t>
    </rPh>
    <rPh sb="2" eb="4">
      <t>ハンテイ</t>
    </rPh>
    <rPh sb="4" eb="6">
      <t>ショトク</t>
    </rPh>
    <phoneticPr fontId="2"/>
  </si>
  <si>
    <t>軽減判定所得</t>
  </si>
  <si>
    <t>（課税限度額260,000円）</t>
    <rPh sb="1" eb="3">
      <t>カゼイ</t>
    </rPh>
    <rPh sb="3" eb="6">
      <t>ゲンドガク</t>
    </rPh>
    <rPh sb="13" eb="14">
      <t>エン</t>
    </rPh>
    <phoneticPr fontId="2"/>
  </si>
  <si>
    <t>◆下記のクリーム色の項目において、当てはまるものを選択し、数値を入力してください。おおよその税額が自動計算されます。</t>
    <rPh sb="1" eb="3">
      <t>カキ</t>
    </rPh>
    <rPh sb="8" eb="9">
      <t>イロ</t>
    </rPh>
    <rPh sb="10" eb="12">
      <t>コウモク</t>
    </rPh>
    <rPh sb="17" eb="18">
      <t>ア</t>
    </rPh>
    <rPh sb="25" eb="27">
      <t>センタク</t>
    </rPh>
    <rPh sb="29" eb="31">
      <t>スウチ</t>
    </rPh>
    <rPh sb="32" eb="34">
      <t>ニュウリョク</t>
    </rPh>
    <rPh sb="46" eb="48">
      <t>ゼイガク</t>
    </rPh>
    <rPh sb="49" eb="51">
      <t>ジドウ</t>
    </rPh>
    <rPh sb="51" eb="53">
      <t>ケイサン</t>
    </rPh>
    <phoneticPr fontId="2"/>
  </si>
  <si>
    <t>※参考　国民健康保険税額1ヶ月分</t>
    <rPh sb="1" eb="3">
      <t>サンコウ</t>
    </rPh>
    <rPh sb="4" eb="6">
      <t>コクミン</t>
    </rPh>
    <rPh sb="6" eb="8">
      <t>ケンコウ</t>
    </rPh>
    <rPh sb="8" eb="11">
      <t>ホケンゼイ</t>
    </rPh>
    <rPh sb="11" eb="12">
      <t>ガク</t>
    </rPh>
    <rPh sb="14" eb="15">
      <t>ゲツ</t>
    </rPh>
    <rPh sb="15" eb="16">
      <t>ブン</t>
    </rPh>
    <phoneticPr fontId="2"/>
  </si>
  <si>
    <t>＜税額計算＞</t>
    <rPh sb="1" eb="3">
      <t>ゼイガク</t>
    </rPh>
    <rPh sb="3" eb="5">
      <t>ケイサン</t>
    </rPh>
    <phoneticPr fontId="2"/>
  </si>
  <si>
    <t>○加入者毎の加入期間設定</t>
  </si>
  <si>
    <r>
      <t>　この試算表は国民健康保険税の計算方法を簡単に示したものであり、入力された情報に基づく1年分（12ヶ月分）の保険税の試算のため、</t>
    </r>
    <r>
      <rPr>
        <b/>
        <sz val="11"/>
        <color rgb="FFFF0000"/>
        <rFont val="游ゴシック"/>
      </rPr>
      <t>実際に通知される課税額と異なる可能性があります</t>
    </r>
    <r>
      <rPr>
        <b/>
        <sz val="11"/>
        <color theme="1"/>
        <rFont val="游ゴシック"/>
      </rPr>
      <t>のでご注意ください。なお、下記項目には対応しておりませんのであらかじめご了承ください。</t>
    </r>
    <rPh sb="3" eb="6">
      <t>シサンヒョウ</t>
    </rPh>
    <rPh sb="7" eb="9">
      <t>コクミン</t>
    </rPh>
    <rPh sb="9" eb="11">
      <t>ケンコウ</t>
    </rPh>
    <rPh sb="11" eb="14">
      <t>ホケンゼイ</t>
    </rPh>
    <rPh sb="15" eb="17">
      <t>ケイサン</t>
    </rPh>
    <rPh sb="17" eb="19">
      <t>ホウホウ</t>
    </rPh>
    <rPh sb="20" eb="22">
      <t>カンタン</t>
    </rPh>
    <rPh sb="23" eb="24">
      <t>シメ</t>
    </rPh>
    <rPh sb="32" eb="34">
      <t>ニュウリョク</t>
    </rPh>
    <rPh sb="37" eb="39">
      <t>ジョウホウ</t>
    </rPh>
    <rPh sb="40" eb="41">
      <t>モト</t>
    </rPh>
    <rPh sb="44" eb="46">
      <t>ネンブン</t>
    </rPh>
    <rPh sb="50" eb="51">
      <t>ゲツ</t>
    </rPh>
    <rPh sb="51" eb="52">
      <t>ブン</t>
    </rPh>
    <rPh sb="54" eb="57">
      <t>ホケンゼイ</t>
    </rPh>
    <rPh sb="58" eb="60">
      <t>シサン</t>
    </rPh>
    <rPh sb="64" eb="66">
      <t>ジッサイ</t>
    </rPh>
    <rPh sb="67" eb="69">
      <t>ツウチ</t>
    </rPh>
    <rPh sb="72" eb="75">
      <t>カゼイガク</t>
    </rPh>
    <rPh sb="76" eb="77">
      <t>コト</t>
    </rPh>
    <rPh sb="79" eb="82">
      <t>カノウセイ</t>
    </rPh>
    <rPh sb="90" eb="92">
      <t>チュウイ</t>
    </rPh>
    <rPh sb="100" eb="102">
      <t>カキ</t>
    </rPh>
    <rPh sb="102" eb="104">
      <t>コウモク</t>
    </rPh>
    <rPh sb="106" eb="108">
      <t>タイオウ</t>
    </rPh>
    <rPh sb="123" eb="125">
      <t>リョウショウ</t>
    </rPh>
    <phoneticPr fontId="2"/>
  </si>
  <si>
    <r>
      <t>1世帯あたり</t>
    </r>
    <r>
      <rPr>
        <b/>
        <sz val="11"/>
        <color theme="1"/>
        <rFont val="游ゴシック"/>
      </rPr>
      <t>13,800円</t>
    </r>
    <rPh sb="1" eb="3">
      <t>セタイ</t>
    </rPh>
    <rPh sb="12" eb="13">
      <t>エン</t>
    </rPh>
    <phoneticPr fontId="2"/>
  </si>
  <si>
    <r>
      <t>1世帯あたり</t>
    </r>
    <r>
      <rPr>
        <b/>
        <sz val="11"/>
        <color theme="1"/>
        <rFont val="游ゴシック"/>
      </rPr>
      <t>5,200円</t>
    </r>
    <rPh sb="1" eb="3">
      <t>セタイ</t>
    </rPh>
    <rPh sb="11" eb="12">
      <t>エン</t>
    </rPh>
    <phoneticPr fontId="2"/>
  </si>
  <si>
    <r>
      <t>1世帯あたり</t>
    </r>
    <r>
      <rPr>
        <b/>
        <sz val="11"/>
        <color theme="1"/>
        <rFont val="游ゴシック"/>
      </rPr>
      <t>4,000円</t>
    </r>
    <rPh sb="1" eb="3">
      <t>セタイ</t>
    </rPh>
    <rPh sb="11" eb="12">
      <t>エン</t>
    </rPh>
    <phoneticPr fontId="2"/>
  </si>
  <si>
    <t>令和7年度国民健康保険税の簡易計算方法</t>
    <rPh sb="0" eb="2">
      <t>レイワ</t>
    </rPh>
    <rPh sb="3" eb="5">
      <t>ネンド</t>
    </rPh>
    <rPh sb="5" eb="7">
      <t>コクミン</t>
    </rPh>
    <rPh sb="7" eb="9">
      <t>ケンコウ</t>
    </rPh>
    <rPh sb="9" eb="12">
      <t>ホケンゼイ</t>
    </rPh>
    <rPh sb="13" eb="15">
      <t>カンイ</t>
    </rPh>
    <rPh sb="15" eb="17">
      <t>ケイサン</t>
    </rPh>
    <rPh sb="17" eb="19">
      <t>ホウホウ</t>
    </rPh>
    <phoneticPr fontId="2"/>
  </si>
  <si>
    <t>（課税限度額660,000円）</t>
    <rPh sb="1" eb="3">
      <t>カゼイ</t>
    </rPh>
    <rPh sb="3" eb="6">
      <t>ゲンドガク</t>
    </rPh>
    <rPh sb="13" eb="14">
      <t>エン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</si>
</sst>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
  </numFmts>
  <fonts count="12">
    <font>
      <sz val="11"/>
      <color theme="1"/>
      <name val="游ゴシック"/>
      <family val="3"/>
      <scheme val="minor"/>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9"/>
      <color theme="1"/>
      <name val="游ゴシック"/>
      <family val="3"/>
      <scheme val="minor"/>
    </font>
    <font>
      <b/>
      <sz val="9"/>
      <color theme="1"/>
      <name val="游ゴシック"/>
      <family val="3"/>
      <scheme val="minor"/>
    </font>
    <font>
      <sz val="10"/>
      <color theme="1"/>
      <name val="游ゴシック"/>
      <family val="3"/>
      <scheme val="minor"/>
    </font>
    <font>
      <sz val="8"/>
      <color theme="1"/>
      <name val="游ゴシック"/>
      <family val="3"/>
      <scheme val="minor"/>
    </font>
    <font>
      <sz val="7"/>
      <color theme="1"/>
      <name val="游ゴシック"/>
      <family val="3"/>
      <scheme val="minor"/>
    </font>
    <font>
      <b/>
      <sz val="8"/>
      <color theme="1"/>
      <name val="游ゴシック"/>
      <family val="3"/>
      <scheme val="minor"/>
    </font>
    <font>
      <sz val="5"/>
      <color theme="1"/>
      <name val="游ゴシック"/>
      <family val="3"/>
      <scheme val="minor"/>
    </font>
  </fonts>
  <fills count="6">
    <fill>
      <patternFill patternType="none"/>
    </fill>
    <fill>
      <patternFill patternType="gray125"/>
    </fill>
    <fill>
      <patternFill patternType="solid">
        <fgColor rgb="FF99FF66"/>
        <bgColor indexed="64"/>
      </patternFill>
    </fill>
    <fill>
      <patternFill patternType="solid">
        <fgColor theme="5" tint="0.6"/>
        <bgColor indexed="64"/>
      </patternFill>
    </fill>
    <fill>
      <patternFill patternType="solid">
        <fgColor rgb="FFFFFF66"/>
        <bgColor indexed="64"/>
      </patternFill>
    </fill>
    <fill>
      <patternFill patternType="solid">
        <fgColor rgb="FFFF6699"/>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dashed">
        <color indexed="64"/>
      </left>
      <right/>
      <top style="dashed">
        <color indexed="64"/>
      </top>
      <bottom style="dashed">
        <color indexed="64"/>
      </bottom>
      <diagonal/>
    </border>
    <border>
      <left/>
      <right/>
      <top style="medium">
        <color indexed="64"/>
      </top>
      <bottom style="medium">
        <color indexed="64"/>
      </bottom>
      <diagonal/>
    </border>
    <border>
      <left/>
      <right/>
      <top style="dashed">
        <color indexed="64"/>
      </top>
      <bottom style="dashed">
        <color indexed="64"/>
      </bottom>
      <diagonal/>
    </border>
    <border>
      <left/>
      <right style="medium">
        <color indexed="64"/>
      </right>
      <top style="medium">
        <color indexed="64"/>
      </top>
      <bottom style="medium">
        <color indexed="64"/>
      </bottom>
      <diagonal/>
    </border>
    <border>
      <left/>
      <right style="dashed">
        <color indexed="64"/>
      </right>
      <top style="dashed">
        <color indexed="64"/>
      </top>
      <bottom style="dashed">
        <color indexed="64"/>
      </bottom>
      <diagonal/>
    </border>
    <border>
      <left/>
      <right style="thin">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cellStyleXfs>
  <cellXfs count="120">
    <xf numFmtId="0" fontId="0" fillId="0" borderId="0" xfId="0">
      <alignment vertical="center"/>
    </xf>
    <xf numFmtId="0" fontId="3" fillId="0" borderId="0" xfId="0" applyFont="1" applyAlignment="1">
      <alignment horizontal="center" vertical="center"/>
    </xf>
    <xf numFmtId="0" fontId="4" fillId="0" borderId="0" xfId="0" applyFont="1" applyAlignment="1">
      <alignment vertical="center" wrapText="1" shrinkToFit="1"/>
    </xf>
    <xf numFmtId="0" fontId="4" fillId="0" borderId="0" xfId="0" applyFont="1">
      <alignment vertical="center"/>
    </xf>
    <xf numFmtId="0" fontId="4" fillId="0" borderId="0" xfId="0" applyFont="1" applyAlignment="1">
      <alignment vertical="center"/>
    </xf>
    <xf numFmtId="0" fontId="5" fillId="0" borderId="0" xfId="0" applyFont="1" applyAlignment="1">
      <alignment vertical="center" wrapText="1" shrinkToFit="1"/>
    </xf>
    <xf numFmtId="0" fontId="4" fillId="2" borderId="1" xfId="0" applyFont="1" applyFill="1" applyBorder="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6" fillId="0" borderId="0" xfId="0" applyFont="1" applyAlignme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center" vertical="center" shrinkToFit="1"/>
    </xf>
    <xf numFmtId="176" fontId="0" fillId="0" borderId="1" xfId="0" applyNumberFormat="1" applyBorder="1" applyAlignment="1">
      <alignment vertical="center" shrinkToFit="1"/>
    </xf>
    <xf numFmtId="3" fontId="0" fillId="0" borderId="1" xfId="0" applyNumberFormat="1" applyBorder="1" applyAlignment="1">
      <alignment vertical="center" shrinkToFit="1"/>
    </xf>
    <xf numFmtId="0" fontId="0" fillId="2" borderId="5" xfId="0" applyFill="1" applyBorder="1" applyAlignment="1">
      <alignment vertical="center"/>
    </xf>
    <xf numFmtId="0" fontId="0" fillId="0" borderId="6" xfId="0" applyBorder="1">
      <alignment vertical="center"/>
    </xf>
    <xf numFmtId="176" fontId="0" fillId="0" borderId="1" xfId="0" applyNumberFormat="1" applyBorder="1" applyAlignment="1">
      <alignment vertical="center"/>
    </xf>
    <xf numFmtId="0" fontId="0" fillId="0" borderId="7" xfId="0" applyBorder="1">
      <alignment vertical="center"/>
    </xf>
    <xf numFmtId="3" fontId="4" fillId="0" borderId="0" xfId="0" applyNumberFormat="1" applyFont="1" applyBorder="1" applyAlignment="1">
      <alignment horizontal="right" vertical="center"/>
    </xf>
    <xf numFmtId="0" fontId="0" fillId="0" borderId="0" xfId="0" applyBorder="1" applyAlignment="1">
      <alignment vertical="center"/>
    </xf>
    <xf numFmtId="176" fontId="0" fillId="0" borderId="8" xfId="0" applyNumberFormat="1" applyBorder="1" applyAlignment="1">
      <alignment horizontal="center" vertical="center"/>
    </xf>
    <xf numFmtId="176" fontId="0" fillId="0" borderId="7" xfId="0" applyNumberFormat="1" applyBorder="1" applyAlignment="1">
      <alignment horizontal="center" vertical="center"/>
    </xf>
    <xf numFmtId="0" fontId="4" fillId="4" borderId="8" xfId="0" applyFont="1" applyFill="1" applyBorder="1" applyAlignment="1">
      <alignment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5" xfId="0" applyFill="1" applyBorder="1" applyAlignment="1">
      <alignment horizontal="center" vertical="center"/>
    </xf>
    <xf numFmtId="0" fontId="0" fillId="0" borderId="7" xfId="0" applyBorder="1" applyAlignment="1">
      <alignment horizontal="center" vertical="center"/>
    </xf>
    <xf numFmtId="0" fontId="0" fillId="3" borderId="6" xfId="0" applyFill="1" applyBorder="1" applyAlignment="1">
      <alignment horizontal="center" vertical="center" shrinkToFit="1"/>
    </xf>
    <xf numFmtId="0" fontId="0" fillId="0" borderId="5" xfId="0" applyBorder="1" applyAlignment="1">
      <alignment vertical="center" shrinkToFit="1"/>
    </xf>
    <xf numFmtId="0" fontId="0" fillId="0" borderId="5" xfId="0" applyBorder="1" applyAlignment="1">
      <alignment vertical="center"/>
    </xf>
    <xf numFmtId="0" fontId="4" fillId="0" borderId="0" xfId="0" applyFont="1" applyBorder="1" applyAlignment="1">
      <alignment horizontal="right" vertical="center"/>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0" borderId="11" xfId="0" applyFill="1" applyBorder="1" applyAlignment="1">
      <alignment horizontal="center" vertical="center"/>
    </xf>
    <xf numFmtId="0" fontId="0" fillId="0" borderId="10" xfId="0" applyBorder="1" applyAlignment="1">
      <alignment horizontal="center" vertical="center"/>
    </xf>
    <xf numFmtId="0" fontId="0" fillId="0" borderId="5" xfId="0" applyBorder="1">
      <alignment vertical="center"/>
    </xf>
    <xf numFmtId="0" fontId="0" fillId="4" borderId="1" xfId="0" applyFill="1" applyBorder="1" applyAlignment="1" applyProtection="1">
      <alignment horizontal="left" vertical="center" shrinkToFit="1"/>
      <protection locked="0"/>
    </xf>
    <xf numFmtId="0" fontId="0" fillId="0" borderId="0" xfId="0" applyFill="1" applyBorder="1" applyAlignment="1">
      <alignment horizontal="center" vertical="center" shrinkToFit="1"/>
    </xf>
    <xf numFmtId="0" fontId="0" fillId="4" borderId="1" xfId="0" applyFill="1" applyBorder="1" applyAlignment="1" applyProtection="1">
      <alignment horizontal="left" vertical="center"/>
      <protection locked="0"/>
    </xf>
    <xf numFmtId="0" fontId="0" fillId="0" borderId="6" xfId="0" applyBorder="1" applyAlignment="1">
      <alignment horizontal="center" vertical="center"/>
    </xf>
    <xf numFmtId="0" fontId="0" fillId="4" borderId="5" xfId="0" applyFill="1" applyBorder="1" applyAlignment="1" applyProtection="1">
      <alignment horizontal="left" vertical="center" shrinkToFit="1"/>
      <protection locked="0"/>
    </xf>
    <xf numFmtId="0" fontId="0" fillId="4" borderId="5" xfId="0" applyFill="1" applyBorder="1" applyAlignment="1" applyProtection="1">
      <alignment horizontal="left" vertical="center"/>
      <protection locked="0"/>
    </xf>
    <xf numFmtId="0" fontId="0" fillId="0" borderId="9" xfId="0" applyBorder="1" applyAlignment="1">
      <alignment vertical="center"/>
    </xf>
    <xf numFmtId="0" fontId="0" fillId="0" borderId="11" xfId="0" applyBorder="1">
      <alignment vertical="center"/>
    </xf>
    <xf numFmtId="3" fontId="0" fillId="0" borderId="5" xfId="0" applyNumberFormat="1" applyBorder="1" applyAlignment="1">
      <alignment vertical="center" shrinkToFit="1"/>
    </xf>
    <xf numFmtId="0" fontId="0" fillId="0" borderId="0" xfId="0" applyBorder="1" applyAlignment="1">
      <alignment horizontal="right" vertical="center"/>
    </xf>
    <xf numFmtId="0" fontId="7" fillId="0" borderId="0" xfId="0" applyFont="1">
      <alignment vertical="center"/>
    </xf>
    <xf numFmtId="0" fontId="4" fillId="0" borderId="0" xfId="0" applyFont="1" applyBorder="1" applyAlignment="1">
      <alignment vertical="center"/>
    </xf>
    <xf numFmtId="0" fontId="0" fillId="0" borderId="0" xfId="0" applyBorder="1">
      <alignment vertical="center"/>
    </xf>
    <xf numFmtId="0" fontId="0" fillId="4" borderId="11" xfId="0" applyFill="1" applyBorder="1" applyAlignment="1" applyProtection="1">
      <alignment horizontal="left" vertical="center" shrinkToFit="1"/>
      <protection locked="0"/>
    </xf>
    <xf numFmtId="0" fontId="0" fillId="4" borderId="11" xfId="0" applyFill="1" applyBorder="1" applyAlignment="1" applyProtection="1">
      <alignment horizontal="left" vertical="center"/>
      <protection locked="0"/>
    </xf>
    <xf numFmtId="176" fontId="0" fillId="0" borderId="1" xfId="0" applyNumberFormat="1" applyBorder="1" applyAlignment="1">
      <alignment horizontal="center" vertical="center" shrinkToFit="1"/>
    </xf>
    <xf numFmtId="0" fontId="0" fillId="0" borderId="8" xfId="0" applyBorder="1" applyAlignment="1">
      <alignment vertical="center" shrinkToFit="1"/>
    </xf>
    <xf numFmtId="0" fontId="0" fillId="3" borderId="1" xfId="0" applyFill="1" applyBorder="1" applyAlignment="1">
      <alignment horizontal="center" vertical="center" shrinkToFit="1"/>
    </xf>
    <xf numFmtId="176" fontId="0" fillId="4" borderId="1" xfId="0" applyNumberFormat="1" applyFill="1" applyBorder="1" applyAlignment="1" applyProtection="1">
      <alignment vertical="center" shrinkToFit="1"/>
      <protection locked="0"/>
    </xf>
    <xf numFmtId="176" fontId="0" fillId="4" borderId="2" xfId="0" applyNumberFormat="1" applyFill="1" applyBorder="1" applyAlignment="1" applyProtection="1">
      <alignment vertical="center" shrinkToFit="1"/>
      <protection locked="0"/>
    </xf>
    <xf numFmtId="176" fontId="0" fillId="4" borderId="8" xfId="0" applyNumberFormat="1" applyFill="1" applyBorder="1" applyAlignment="1" applyProtection="1">
      <alignment vertical="center" shrinkToFit="1"/>
      <protection locked="0"/>
    </xf>
    <xf numFmtId="176" fontId="0" fillId="0" borderId="0" xfId="0" applyNumberFormat="1" applyBorder="1" applyAlignment="1">
      <alignment vertical="center" shrinkToFit="1"/>
    </xf>
    <xf numFmtId="0" fontId="0" fillId="3" borderId="8" xfId="0" applyFill="1" applyBorder="1" applyAlignment="1">
      <alignment horizontal="center" vertical="center" shrinkToFit="1"/>
    </xf>
    <xf numFmtId="0" fontId="0" fillId="0" borderId="5" xfId="0" applyBorder="1" applyAlignment="1">
      <alignment horizontal="center" vertical="center" shrinkToFit="1"/>
    </xf>
    <xf numFmtId="0" fontId="0" fillId="3" borderId="5" xfId="0" applyFill="1" applyBorder="1" applyAlignment="1">
      <alignment horizontal="center" vertical="center" shrinkToFit="1"/>
    </xf>
    <xf numFmtId="176" fontId="0" fillId="4" borderId="5" xfId="0" applyNumberFormat="1" applyFill="1" applyBorder="1" applyAlignment="1" applyProtection="1">
      <alignment vertical="center" shrinkToFit="1"/>
      <protection locked="0"/>
    </xf>
    <xf numFmtId="176" fontId="0" fillId="4" borderId="6" xfId="0" applyNumberFormat="1" applyFill="1" applyBorder="1" applyAlignment="1" applyProtection="1">
      <alignment vertical="center" shrinkToFit="1"/>
      <protection locked="0"/>
    </xf>
    <xf numFmtId="0" fontId="0" fillId="3" borderId="5" xfId="0" applyFont="1" applyFill="1" applyBorder="1" applyAlignment="1">
      <alignment horizontal="center" vertical="center"/>
    </xf>
    <xf numFmtId="0" fontId="0" fillId="0" borderId="8" xfId="0" applyBorder="1" applyAlignment="1">
      <alignment vertical="center"/>
    </xf>
    <xf numFmtId="176" fontId="0" fillId="4" borderId="11" xfId="0" applyNumberFormat="1" applyFill="1" applyBorder="1" applyAlignment="1" applyProtection="1">
      <alignment vertical="center" shrinkToFit="1"/>
      <protection locked="0"/>
    </xf>
    <xf numFmtId="0" fontId="0" fillId="0" borderId="0" xfId="0" applyAlignment="1">
      <alignment horizontal="center" vertical="center"/>
    </xf>
    <xf numFmtId="176" fontId="0" fillId="0" borderId="12" xfId="0" applyNumberFormat="1" applyBorder="1" applyAlignment="1">
      <alignment vertical="center"/>
    </xf>
    <xf numFmtId="0" fontId="8" fillId="0" borderId="7" xfId="0" applyFont="1" applyBorder="1">
      <alignment vertical="center"/>
    </xf>
    <xf numFmtId="176" fontId="0" fillId="0" borderId="13" xfId="0" applyNumberFormat="1" applyBorder="1" applyAlignment="1">
      <alignment vertical="center"/>
    </xf>
    <xf numFmtId="176" fontId="0" fillId="0" borderId="7" xfId="0" applyNumberFormat="1" applyBorder="1" applyAlignment="1">
      <alignment vertical="center"/>
    </xf>
    <xf numFmtId="0" fontId="8" fillId="0" borderId="0" xfId="0" applyFont="1" applyBorder="1">
      <alignment vertical="center"/>
    </xf>
    <xf numFmtId="176" fontId="0" fillId="5" borderId="12" xfId="0" applyNumberFormat="1" applyFill="1" applyBorder="1" applyAlignment="1">
      <alignment vertical="center"/>
    </xf>
    <xf numFmtId="0" fontId="4" fillId="5" borderId="8" xfId="0" applyFont="1" applyFill="1" applyBorder="1" applyAlignment="1">
      <alignment vertical="center"/>
    </xf>
    <xf numFmtId="0" fontId="0" fillId="0" borderId="14" xfId="0" applyBorder="1" applyAlignment="1">
      <alignment vertical="center"/>
    </xf>
    <xf numFmtId="176" fontId="0" fillId="0" borderId="14" xfId="0" applyNumberFormat="1" applyBorder="1" applyAlignment="1">
      <alignment vertical="center"/>
    </xf>
    <xf numFmtId="176" fontId="0" fillId="0" borderId="15" xfId="0" applyNumberFormat="1" applyBorder="1" applyAlignment="1">
      <alignment vertical="center"/>
    </xf>
    <xf numFmtId="0" fontId="0" fillId="5" borderId="14" xfId="0" applyFill="1" applyBorder="1" applyAlignment="1">
      <alignment vertical="center"/>
    </xf>
    <xf numFmtId="177" fontId="0" fillId="0" borderId="5" xfId="0" applyNumberFormat="1" applyBorder="1">
      <alignment vertical="center"/>
    </xf>
    <xf numFmtId="0" fontId="0" fillId="3" borderId="11" xfId="0" applyFill="1" applyBorder="1" applyAlignment="1">
      <alignment horizontal="center" vertical="center" shrinkToFi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176" fontId="8" fillId="0" borderId="6" xfId="0" applyNumberFormat="1" applyFont="1" applyBorder="1" applyAlignment="1">
      <alignment vertical="center" shrinkToFit="1"/>
    </xf>
    <xf numFmtId="0" fontId="8" fillId="0" borderId="8" xfId="0" applyFont="1" applyBorder="1" applyAlignment="1">
      <alignment horizontal="center" vertical="center"/>
    </xf>
    <xf numFmtId="176" fontId="0" fillId="0" borderId="8" xfId="0" applyNumberFormat="1" applyBorder="1" applyAlignment="1">
      <alignment vertical="center" shrinkToFi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176" fontId="0" fillId="0" borderId="5" xfId="0" applyNumberFormat="1" applyBorder="1" applyAlignment="1">
      <alignment vertical="center" shrinkToFit="1"/>
    </xf>
    <xf numFmtId="0" fontId="8" fillId="0" borderId="6" xfId="0" applyFont="1" applyBorder="1" applyAlignment="1">
      <alignment vertical="center" shrinkToFit="1"/>
    </xf>
    <xf numFmtId="0" fontId="0" fillId="0" borderId="16" xfId="0" applyBorder="1">
      <alignment vertical="center"/>
    </xf>
    <xf numFmtId="0" fontId="0" fillId="0" borderId="17" xfId="0" applyBorder="1">
      <alignment vertical="center"/>
    </xf>
    <xf numFmtId="0" fontId="0" fillId="5" borderId="16" xfId="0" applyFill="1" applyBorder="1">
      <alignment vertical="center"/>
    </xf>
    <xf numFmtId="0" fontId="9" fillId="0" borderId="0" xfId="0" applyFont="1" applyAlignment="1">
      <alignment vertical="center" wrapText="1" shrinkToFit="1"/>
    </xf>
    <xf numFmtId="0" fontId="8" fillId="0" borderId="0" xfId="0" applyFont="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0" xfId="0" applyFont="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0" fillId="2" borderId="11" xfId="0" applyFill="1" applyBorder="1" applyAlignment="1">
      <alignment vertical="center"/>
    </xf>
    <xf numFmtId="0" fontId="0" fillId="0" borderId="18" xfId="0" applyBorder="1">
      <alignment vertical="center"/>
    </xf>
    <xf numFmtId="0" fontId="0" fillId="0" borderId="10" xfId="0" applyBorder="1">
      <alignment vertical="center"/>
    </xf>
    <xf numFmtId="0" fontId="0" fillId="0" borderId="9" xfId="0" applyBorder="1">
      <alignment vertical="center"/>
    </xf>
    <xf numFmtId="0" fontId="0" fillId="0" borderId="3" xfId="0" applyFill="1" applyBorder="1" applyAlignment="1">
      <alignment vertical="center"/>
    </xf>
    <xf numFmtId="0" fontId="0" fillId="0" borderId="3" xfId="0" applyFill="1" applyBorder="1">
      <alignment vertical="center"/>
    </xf>
    <xf numFmtId="0" fontId="9" fillId="0" borderId="3" xfId="0" applyFont="1" applyBorder="1" applyAlignment="1">
      <alignment vertical="center" wrapText="1" shrinkToFit="1"/>
    </xf>
    <xf numFmtId="0" fontId="10" fillId="0" borderId="0" xfId="0" applyFont="1" applyAlignment="1">
      <alignment horizontal="center" vertical="center"/>
    </xf>
    <xf numFmtId="0" fontId="11"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lignment vertical="center"/>
    </xf>
  </cellXfs>
  <cellStyles count="6">
    <cellStyle name="桁区切り 2" xfId="1"/>
    <cellStyle name="桁区切り 3" xfId="2"/>
    <cellStyle name="標準" xfId="0" builtinId="0"/>
    <cellStyle name="標準 2" xfId="3"/>
    <cellStyle name="標準 3" xfId="4"/>
    <cellStyle name="標準 5" xfId="5"/>
  </cellStyles>
  <tableStyles count="0" defaultTableStyle="TableStyleMedium2" defaultPivotStyle="PivotStyleLight16"/>
  <colors>
    <mruColors>
      <color rgb="FFFF6699"/>
      <color rgb="FF00CCFF"/>
      <color rgb="FFFFFF66"/>
      <color rgb="FF99FF66"/>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219075</xdr:colOff>
      <xdr:row>1</xdr:row>
      <xdr:rowOff>26670</xdr:rowOff>
    </xdr:from>
    <xdr:to xmlns:xdr="http://schemas.openxmlformats.org/drawingml/2006/spreadsheetDrawing">
      <xdr:col>68</xdr:col>
      <xdr:colOff>19050</xdr:colOff>
      <xdr:row>5</xdr:row>
      <xdr:rowOff>210820</xdr:rowOff>
    </xdr:to>
    <xdr:sp macro="" textlink="">
      <xdr:nvSpPr>
        <xdr:cNvPr id="2" name="テキスト ボックス 1"/>
        <xdr:cNvSpPr txBox="1"/>
      </xdr:nvSpPr>
      <xdr:spPr>
        <a:xfrm>
          <a:off x="11153775" y="274320"/>
          <a:ext cx="7000875" cy="1056640"/>
        </a:xfrm>
        <a:prstGeom prst="rect">
          <a:avLst/>
        </a:prstGeom>
        <a:solidFill>
          <a:schemeClr val="lt1"/>
        </a:solidFill>
        <a:ln w="28575" cmpd="sng">
          <a:solidFill>
            <a:schemeClr val="accent2">
              <a:lumMod val="75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★国民健康保険税は世帯主様に課税されます。（世帯主様が社会保険、後期高齢者医療制度等に加入されている場合（</a:t>
          </a:r>
          <a:r>
            <a:rPr kumimoji="1" lang="ja-JP" altLang="en-US" sz="1100" b="1">
              <a:solidFill>
                <a:srgbClr val="FF0000"/>
              </a:solidFill>
            </a:rPr>
            <a:t>擬制世帯</a:t>
          </a:r>
          <a:r>
            <a:rPr kumimoji="1" lang="ja-JP" altLang="en-US" sz="1100"/>
            <a:t>）でも、世帯主様に課税されますが、税額については、国民健康保険に加入されている方のみで計算されます。）</a:t>
          </a:r>
        </a:p>
      </xdr:txBody>
    </xdr:sp>
    <xdr:clientData/>
  </xdr:twoCellAnchor>
  <xdr:twoCellAnchor>
    <xdr:from xmlns:xdr="http://schemas.openxmlformats.org/drawingml/2006/spreadsheetDrawing">
      <xdr:col>1</xdr:col>
      <xdr:colOff>152400</xdr:colOff>
      <xdr:row>5</xdr:row>
      <xdr:rowOff>8890</xdr:rowOff>
    </xdr:from>
    <xdr:to xmlns:xdr="http://schemas.openxmlformats.org/drawingml/2006/spreadsheetDrawing">
      <xdr:col>2</xdr:col>
      <xdr:colOff>19050</xdr:colOff>
      <xdr:row>7</xdr:row>
      <xdr:rowOff>0</xdr:rowOff>
    </xdr:to>
    <xdr:sp macro="" textlink="">
      <xdr:nvSpPr>
        <xdr:cNvPr id="10" name="左中かっこ 9"/>
        <xdr:cNvSpPr/>
      </xdr:nvSpPr>
      <xdr:spPr>
        <a:xfrm>
          <a:off x="419100" y="1129030"/>
          <a:ext cx="133350" cy="44831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238125</xdr:colOff>
      <xdr:row>5</xdr:row>
      <xdr:rowOff>17780</xdr:rowOff>
    </xdr:from>
    <xdr:to xmlns:xdr="http://schemas.openxmlformats.org/drawingml/2006/spreadsheetDrawing">
      <xdr:col>34</xdr:col>
      <xdr:colOff>152400</xdr:colOff>
      <xdr:row>7</xdr:row>
      <xdr:rowOff>8890</xdr:rowOff>
    </xdr:to>
    <xdr:sp macro="" textlink="">
      <xdr:nvSpPr>
        <xdr:cNvPr id="11" name="左中かっこ 10"/>
        <xdr:cNvSpPr/>
      </xdr:nvSpPr>
      <xdr:spPr>
        <a:xfrm flipH="1">
          <a:off x="9039225" y="1137920"/>
          <a:ext cx="180975" cy="44831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41</xdr:col>
      <xdr:colOff>243840</xdr:colOff>
      <xdr:row>6</xdr:row>
      <xdr:rowOff>212725</xdr:rowOff>
    </xdr:from>
    <xdr:to xmlns:xdr="http://schemas.openxmlformats.org/drawingml/2006/spreadsheetDrawing">
      <xdr:col>67</xdr:col>
      <xdr:colOff>251460</xdr:colOff>
      <xdr:row>40</xdr:row>
      <xdr:rowOff>160020</xdr:rowOff>
    </xdr:to>
    <xdr:pic macro="">
      <xdr:nvPicPr>
        <xdr:cNvPr id="12" name="図 19"/>
        <xdr:cNvPicPr>
          <a:picLocks noChangeAspect="1"/>
        </xdr:cNvPicPr>
      </xdr:nvPicPr>
      <xdr:blipFill>
        <a:blip xmlns:r="http://schemas.openxmlformats.org/officeDocument/2006/relationships" r:embed="rId1"/>
        <a:stretch>
          <a:fillRect/>
        </a:stretch>
      </xdr:blipFill>
      <xdr:spPr>
        <a:xfrm>
          <a:off x="11178540" y="1561465"/>
          <a:ext cx="6941820" cy="6969760"/>
        </a:xfrm>
        <a:prstGeom prst="rect">
          <a:avLst/>
        </a:prstGeom>
        <a:noFill/>
        <a:ln w="38100" cmpd="sng">
          <a:solidFill>
            <a:schemeClr val="accent2">
              <a:lumMod val="75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2:AL98"/>
  <sheetViews>
    <sheetView tabSelected="1" zoomScaleSheetLayoutView="100" workbookViewId="0">
      <selection activeCell="AO8" sqref="AO8"/>
    </sheetView>
  </sheetViews>
  <sheetFormatPr defaultColWidth="3.5" defaultRowHeight="18"/>
  <sheetData>
    <row r="1" spans="2:38" ht="19.5" customHeight="1"/>
    <row r="2" spans="2:38" ht="22.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2:38" ht="10.5" customHeight="1"/>
    <row r="4" spans="2:38">
      <c r="B4" s="2" t="s">
        <v>74</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2:38">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2:38">
      <c r="B6" s="3"/>
      <c r="C6" s="4" t="s">
        <v>73</v>
      </c>
      <c r="D6" s="4"/>
      <c r="E6" s="4"/>
      <c r="F6" s="4"/>
      <c r="G6" s="4"/>
      <c r="H6" s="4"/>
      <c r="I6" s="4"/>
      <c r="J6" s="4"/>
      <c r="K6" s="4"/>
      <c r="L6" s="4"/>
      <c r="M6" s="4"/>
      <c r="N6" s="4"/>
      <c r="O6" s="4"/>
      <c r="P6" s="4"/>
      <c r="Q6" s="4"/>
      <c r="R6" s="4"/>
      <c r="S6" s="4"/>
      <c r="T6" s="4"/>
      <c r="U6" s="4"/>
      <c r="V6" s="4" t="s">
        <v>62</v>
      </c>
      <c r="W6" s="4"/>
      <c r="X6" s="4"/>
      <c r="Y6" s="4"/>
      <c r="Z6" s="4"/>
      <c r="AA6" s="4"/>
      <c r="AB6" s="4"/>
      <c r="AC6" s="4"/>
      <c r="AD6" s="4"/>
      <c r="AE6" s="4"/>
      <c r="AF6" s="4"/>
      <c r="AG6" s="4"/>
      <c r="AH6" s="4"/>
      <c r="AI6" s="4"/>
      <c r="AJ6" s="4"/>
    </row>
    <row r="7" spans="2:38">
      <c r="B7" s="3"/>
      <c r="C7" s="4" t="s">
        <v>25</v>
      </c>
      <c r="D7" s="4"/>
      <c r="E7" s="4"/>
      <c r="F7" s="4"/>
      <c r="G7" s="4"/>
      <c r="H7" s="4"/>
      <c r="I7" s="4"/>
      <c r="J7" s="4"/>
      <c r="K7" s="4"/>
      <c r="L7" s="4"/>
      <c r="M7" s="4"/>
      <c r="N7" s="4"/>
      <c r="O7" s="4"/>
      <c r="P7" s="4"/>
      <c r="Q7" s="4"/>
      <c r="R7" s="4"/>
      <c r="S7" s="4"/>
      <c r="T7" s="4"/>
      <c r="U7" s="4"/>
      <c r="V7" s="4" t="s">
        <v>64</v>
      </c>
      <c r="W7" s="4"/>
      <c r="X7" s="4"/>
      <c r="Y7" s="4"/>
      <c r="Z7" s="4"/>
      <c r="AA7" s="4"/>
      <c r="AB7" s="4"/>
      <c r="AC7" s="4"/>
      <c r="AD7" s="4"/>
      <c r="AE7" s="4"/>
      <c r="AF7" s="4"/>
      <c r="AG7" s="4"/>
      <c r="AH7" s="4"/>
      <c r="AI7" s="4"/>
      <c r="AJ7" s="4"/>
    </row>
    <row r="8" spans="2:38">
      <c r="B8" s="4" t="s">
        <v>70</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row>
    <row r="9" spans="2:38" ht="8.25" customHeight="1">
      <c r="B9" s="4"/>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row>
    <row r="10" spans="2:38" ht="16.5" customHeight="1">
      <c r="B10" s="3"/>
      <c r="C10" s="3"/>
      <c r="D10" s="27"/>
      <c r="E10" s="27"/>
      <c r="F10" s="27"/>
      <c r="G10" s="27"/>
      <c r="H10" s="53" t="s">
        <v>2</v>
      </c>
      <c r="I10" s="4"/>
      <c r="J10" s="4"/>
      <c r="K10" s="4"/>
      <c r="L10" s="3"/>
      <c r="M10" s="3"/>
      <c r="N10" s="3"/>
      <c r="O10" s="3"/>
      <c r="P10" s="3"/>
      <c r="Q10" s="79"/>
      <c r="R10" s="79"/>
      <c r="S10" s="79"/>
      <c r="T10" s="79"/>
      <c r="U10" s="3" t="s">
        <v>4</v>
      </c>
      <c r="V10" s="3"/>
      <c r="W10" s="3"/>
      <c r="X10" s="3"/>
      <c r="Y10" s="3"/>
      <c r="Z10" s="3"/>
      <c r="AA10" s="3"/>
      <c r="AB10" s="3"/>
      <c r="AC10" s="3"/>
      <c r="AD10" s="3"/>
      <c r="AE10" s="3"/>
      <c r="AF10" s="3"/>
      <c r="AG10" s="3"/>
      <c r="AH10" s="3"/>
      <c r="AI10" s="3"/>
      <c r="AJ10" s="3"/>
    </row>
    <row r="11" spans="2:38" ht="13.5" customHeight="1"/>
    <row r="12" spans="2:38">
      <c r="B12" s="3" t="s">
        <v>28</v>
      </c>
    </row>
    <row r="13" spans="2:38" ht="16.5" customHeight="1">
      <c r="C13" s="11" t="s">
        <v>29</v>
      </c>
      <c r="D13" s="28"/>
      <c r="E13" s="37"/>
      <c r="F13" s="11" t="s">
        <v>35</v>
      </c>
      <c r="G13" s="28"/>
      <c r="H13" s="28"/>
      <c r="I13" s="37"/>
      <c r="J13" s="59" t="s">
        <v>36</v>
      </c>
      <c r="K13" s="66"/>
      <c r="L13" s="66"/>
      <c r="M13" s="66"/>
      <c r="N13" s="66"/>
      <c r="O13" s="66"/>
      <c r="P13" s="66"/>
      <c r="Q13" s="66"/>
      <c r="R13" s="66"/>
      <c r="S13" s="66"/>
      <c r="T13" s="66"/>
      <c r="U13" s="66"/>
      <c r="V13" s="66"/>
      <c r="W13" s="85"/>
      <c r="X13" s="86" t="s">
        <v>51</v>
      </c>
      <c r="Y13" s="91"/>
      <c r="Z13" s="91"/>
      <c r="AA13" s="91"/>
      <c r="AB13" s="100"/>
      <c r="AC13" s="102" t="s">
        <v>59</v>
      </c>
      <c r="AD13" s="105"/>
      <c r="AE13" s="107"/>
      <c r="AF13" s="102" t="s">
        <v>67</v>
      </c>
      <c r="AG13" s="105"/>
      <c r="AH13" s="107"/>
      <c r="AI13" s="115" t="s">
        <v>44</v>
      </c>
      <c r="AJ13" s="117" t="s">
        <v>52</v>
      </c>
      <c r="AK13" s="118" t="s">
        <v>45</v>
      </c>
      <c r="AL13" s="118" t="s">
        <v>21</v>
      </c>
    </row>
    <row r="14" spans="2:38" ht="17.25" customHeight="1">
      <c r="C14" s="12"/>
      <c r="D14" s="29"/>
      <c r="E14" s="38"/>
      <c r="F14" s="12"/>
      <c r="G14" s="29"/>
      <c r="H14" s="29"/>
      <c r="I14" s="38"/>
      <c r="J14" s="59" t="s">
        <v>63</v>
      </c>
      <c r="K14" s="66"/>
      <c r="L14" s="66"/>
      <c r="M14" s="66"/>
      <c r="N14" s="69" t="s">
        <v>11</v>
      </c>
      <c r="O14" s="66" t="s">
        <v>65</v>
      </c>
      <c r="P14" s="66"/>
      <c r="Q14" s="66"/>
      <c r="R14" s="66"/>
      <c r="S14" s="69" t="s">
        <v>11</v>
      </c>
      <c r="T14" s="66" t="s">
        <v>66</v>
      </c>
      <c r="U14" s="66"/>
      <c r="V14" s="66"/>
      <c r="W14" s="85"/>
      <c r="X14" s="87"/>
      <c r="Y14" s="92"/>
      <c r="Z14" s="92"/>
      <c r="AA14" s="92"/>
      <c r="AB14" s="101"/>
      <c r="AC14" s="103"/>
      <c r="AD14" s="106"/>
      <c r="AE14" s="108"/>
      <c r="AF14" s="103"/>
      <c r="AG14" s="106"/>
      <c r="AH14" s="108"/>
      <c r="AI14" s="115"/>
      <c r="AJ14" s="117"/>
      <c r="AK14" s="118"/>
      <c r="AL14" s="118"/>
    </row>
    <row r="15" spans="2:38" ht="16.5" customHeight="1">
      <c r="C15" s="13" t="s">
        <v>30</v>
      </c>
      <c r="D15" s="30"/>
      <c r="E15" s="39"/>
      <c r="F15" s="42"/>
      <c r="G15" s="46"/>
      <c r="H15" s="46"/>
      <c r="I15" s="55"/>
      <c r="J15" s="60"/>
      <c r="K15" s="67"/>
      <c r="L15" s="67"/>
      <c r="M15" s="41" t="s">
        <v>10</v>
      </c>
      <c r="N15" s="30" t="s">
        <v>11</v>
      </c>
      <c r="O15" s="67"/>
      <c r="P15" s="67"/>
      <c r="Q15" s="67"/>
      <c r="R15" s="41" t="s">
        <v>10</v>
      </c>
      <c r="S15" s="30" t="s">
        <v>11</v>
      </c>
      <c r="T15" s="67"/>
      <c r="U15" s="67"/>
      <c r="V15" s="67"/>
      <c r="W15" s="41" t="s">
        <v>10</v>
      </c>
      <c r="X15" s="17">
        <f>IF(SUM(J15,O15,T15)&lt;=430000,0,IF(SUM(J15,O15,T15)&gt;25000000,SUM(J15,O15,T15),IF(SUM(J15,O15,T15)&gt;24500000,SUM(J15,O15,T15)-150000,IF(SUM(J15,O15,T15)&gt;24000000,SUM(J15,O15,T15)-290000,IF(SUM(J15,O15,T15)&gt;430000,SUM(J15,O15,T15)-430000)))))</f>
        <v>0</v>
      </c>
      <c r="Y15" s="93"/>
      <c r="Z15" s="93"/>
      <c r="AA15" s="93"/>
      <c r="AB15" s="49" t="s">
        <v>10</v>
      </c>
      <c r="AC15" s="17">
        <f>IF(F15="40歳以上65歳未満",X15,0)</f>
        <v>0</v>
      </c>
      <c r="AD15" s="93"/>
      <c r="AE15" s="49" t="s">
        <v>10</v>
      </c>
      <c r="AF15" s="17" t="str">
        <f>IF(F15="18歳未満",SUM(J15,O15,T15),IF(F15="18歳以上40歳未満",SUM(J15,O15,T15),IF(F15="40歳以上65歳未満",SUM(J15,O15,T15),IF(AND(F15="65歳以上",O15&gt;=150000),SUM(J15,O15,T15)-150000,IF(AND(F15="65歳以上",O15&lt;150000),SUM(J15,O15,T15)-O15,"")))))</f>
        <v/>
      </c>
      <c r="AG15" s="93"/>
      <c r="AH15" s="49" t="s">
        <v>10</v>
      </c>
      <c r="AI15" s="99" t="str">
        <f>IF(OR(J15&gt;0,O15&gt;0),1,"0")</f>
        <v>0</v>
      </c>
      <c r="AJ15" s="99">
        <f>IF(F15="40歳以上65歳未満",1,0)</f>
        <v>0</v>
      </c>
      <c r="AK15" s="99">
        <f>IF(F15="18歳未満",1,0)</f>
        <v>0</v>
      </c>
      <c r="AL15" s="119">
        <f>COUNTA(F15:I19)-AK20</f>
        <v>0</v>
      </c>
    </row>
    <row r="16" spans="2:38" ht="16.5" customHeight="1">
      <c r="C16" s="13" t="s">
        <v>24</v>
      </c>
      <c r="D16" s="30"/>
      <c r="E16" s="39"/>
      <c r="F16" s="42"/>
      <c r="G16" s="46"/>
      <c r="H16" s="46"/>
      <c r="I16" s="55"/>
      <c r="J16" s="60"/>
      <c r="K16" s="67"/>
      <c r="L16" s="67"/>
      <c r="M16" s="41" t="s">
        <v>10</v>
      </c>
      <c r="N16" s="30" t="s">
        <v>11</v>
      </c>
      <c r="O16" s="67"/>
      <c r="P16" s="67"/>
      <c r="Q16" s="67"/>
      <c r="R16" s="41" t="s">
        <v>10</v>
      </c>
      <c r="S16" s="30" t="s">
        <v>11</v>
      </c>
      <c r="T16" s="67"/>
      <c r="U16" s="67"/>
      <c r="V16" s="67"/>
      <c r="W16" s="41" t="s">
        <v>10</v>
      </c>
      <c r="X16" s="17">
        <f>IF(SUM(J16,O16,T16)&lt;=430000,0,IF(SUM(J16,O16,T16)&gt;25000000,SUM(J16,O16,T16),IF(SUM(J16,O16,T16)&gt;24500000,SUM(J16,O16,T16)-150000,IF(SUM(J16,O16,T16)&gt;24000000,SUM(J16,O16,T16)-290000,IF(SUM(J16,O16,T16)&gt;430000,SUM(J16,O16,T16)-430000)))))</f>
        <v>0</v>
      </c>
      <c r="Y16" s="93"/>
      <c r="Z16" s="93"/>
      <c r="AA16" s="93"/>
      <c r="AB16" s="49" t="s">
        <v>10</v>
      </c>
      <c r="AC16" s="17">
        <f>IF(F16="40歳以上65歳未満",X16,0)</f>
        <v>0</v>
      </c>
      <c r="AD16" s="93"/>
      <c r="AE16" s="49" t="s">
        <v>10</v>
      </c>
      <c r="AF16" s="17" t="str">
        <f>IF(F16="18歳未満",SUM(J16,O16,T16),IF(F16="18歳以上40歳未満",SUM(J16,O16,T16),IF(F16="40歳以上65歳未満",SUM(J16,O16,T16),IF(AND(F16="65歳以上",O16&gt;=150000),SUM(J16,O16,T16)-150000,IF(AND(F16="65歳以上",O16&lt;150000),SUM(J16,O16,T16)-O16,"")))))</f>
        <v/>
      </c>
      <c r="AG16" s="93"/>
      <c r="AH16" s="49" t="s">
        <v>10</v>
      </c>
      <c r="AI16" s="99" t="str">
        <f>IF(OR(J16&gt;0,O16&gt;0),1,"0")</f>
        <v>0</v>
      </c>
      <c r="AJ16" s="99">
        <f>IF(F16="40歳以上65歳未満",1,0)</f>
        <v>0</v>
      </c>
      <c r="AK16" s="99">
        <f>IF(F16="18歳未満",1,0)</f>
        <v>0</v>
      </c>
      <c r="AL16" s="119"/>
    </row>
    <row r="17" spans="2:38" ht="16.5" customHeight="1">
      <c r="C17" s="13" t="s">
        <v>31</v>
      </c>
      <c r="D17" s="30"/>
      <c r="E17" s="39"/>
      <c r="F17" s="42"/>
      <c r="G17" s="46"/>
      <c r="H17" s="46"/>
      <c r="I17" s="55"/>
      <c r="J17" s="60"/>
      <c r="K17" s="67"/>
      <c r="L17" s="67"/>
      <c r="M17" s="41" t="s">
        <v>10</v>
      </c>
      <c r="N17" s="30" t="s">
        <v>11</v>
      </c>
      <c r="O17" s="67"/>
      <c r="P17" s="67"/>
      <c r="Q17" s="67"/>
      <c r="R17" s="41" t="s">
        <v>10</v>
      </c>
      <c r="S17" s="30" t="s">
        <v>11</v>
      </c>
      <c r="T17" s="67"/>
      <c r="U17" s="67"/>
      <c r="V17" s="67"/>
      <c r="W17" s="41" t="s">
        <v>10</v>
      </c>
      <c r="X17" s="17">
        <f>IF(SUM(J17,O17,T17)&lt;=430000,0,IF(SUM(J17,O17,T17)&gt;25000000,SUM(J17,O17,T17),IF(SUM(J17,O17,T17)&gt;24500000,SUM(J17,O17,T17)-150000,IF(SUM(J17,O17,T17)&gt;24000000,SUM(J17,O17,T17)-290000,IF(SUM(J17,O17,T17)&gt;430000,SUM(J17,O17,T17)-430000)))))</f>
        <v>0</v>
      </c>
      <c r="Y17" s="93"/>
      <c r="Z17" s="93"/>
      <c r="AA17" s="93"/>
      <c r="AB17" s="49" t="s">
        <v>10</v>
      </c>
      <c r="AC17" s="17">
        <f>IF(F17="40歳以上65歳未満",X17,0)</f>
        <v>0</v>
      </c>
      <c r="AD17" s="93"/>
      <c r="AE17" s="49" t="s">
        <v>10</v>
      </c>
      <c r="AF17" s="17" t="str">
        <f>IF(F17="18歳未満",SUM(J17,O17,T17),IF(F17="18歳以上40歳未満",SUM(J17,O17,T17),IF(F17="40歳以上65歳未満",SUM(J17,O17,T17),IF(AND(F17="65歳以上",O17&gt;=150000),SUM(J17,O17,T17)-150000,IF(AND(F17="65歳以上",O17&lt;150000),SUM(J17,O17,T17)-O17,"")))))</f>
        <v/>
      </c>
      <c r="AG17" s="93"/>
      <c r="AH17" s="49" t="s">
        <v>10</v>
      </c>
      <c r="AI17" s="99" t="str">
        <f>IF(OR(J17&gt;0,O17&gt;0),1,"0")</f>
        <v>0</v>
      </c>
      <c r="AJ17" s="99">
        <f>IF(F17="40歳以上65歳未満",1,0)</f>
        <v>0</v>
      </c>
      <c r="AK17" s="99">
        <f>IF(F17="18歳未満",1,0)</f>
        <v>0</v>
      </c>
      <c r="AL17" s="119"/>
    </row>
    <row r="18" spans="2:38" ht="16.5" customHeight="1">
      <c r="C18" s="13" t="s">
        <v>5</v>
      </c>
      <c r="D18" s="30"/>
      <c r="E18" s="39"/>
      <c r="F18" s="42"/>
      <c r="G18" s="46"/>
      <c r="H18" s="46"/>
      <c r="I18" s="55"/>
      <c r="J18" s="61"/>
      <c r="K18" s="68"/>
      <c r="L18" s="68"/>
      <c r="M18" s="41" t="s">
        <v>10</v>
      </c>
      <c r="N18" s="30" t="s">
        <v>11</v>
      </c>
      <c r="O18" s="68"/>
      <c r="P18" s="68"/>
      <c r="Q18" s="68"/>
      <c r="R18" s="41" t="s">
        <v>10</v>
      </c>
      <c r="S18" s="30" t="s">
        <v>11</v>
      </c>
      <c r="T18" s="68"/>
      <c r="U18" s="68"/>
      <c r="V18" s="68"/>
      <c r="W18" s="41" t="s">
        <v>10</v>
      </c>
      <c r="X18" s="17">
        <f>IF(SUM(J18,O18,T18)&lt;=430000,0,IF(SUM(J18,O18,T18)&gt;25000000,SUM(J18,O18,T18),IF(SUM(J18,O18,T18)&gt;24500000,SUM(J18,O18,T18)-150000,IF(SUM(J18,O18,T18)&gt;24000000,SUM(J18,O18,T18)-290000,IF(SUM(J18,O18,T18)&gt;430000,SUM(J18,O18,T18)-430000)))))</f>
        <v>0</v>
      </c>
      <c r="Y18" s="93"/>
      <c r="Z18" s="93"/>
      <c r="AA18" s="93"/>
      <c r="AB18" s="49" t="s">
        <v>10</v>
      </c>
      <c r="AC18" s="90">
        <f>IF(F18="40歳以上65歳未満",X18,0)</f>
        <v>0</v>
      </c>
      <c r="AD18" s="17"/>
      <c r="AE18" s="49" t="s">
        <v>10</v>
      </c>
      <c r="AF18" s="90" t="str">
        <f>IF(F18="18歳未満",SUM(J18,O18,T18),IF(F18="18歳以上40歳未満",SUM(J18,O18,T18),IF(F18="40歳以上65歳未満",SUM(J18,O18,T18),IF(AND(F18="65歳以上",O18&gt;=150000),SUM(J18,O18,T18)-150000,IF(AND(F18="65歳以上",O18&lt;150000),SUM(J18,O18,T18)-O18,"")))))</f>
        <v/>
      </c>
      <c r="AG18" s="17"/>
      <c r="AH18" s="49" t="s">
        <v>10</v>
      </c>
      <c r="AI18" s="99" t="str">
        <f>IF(OR(J18&gt;0,O18&gt;0),1,"0")</f>
        <v>0</v>
      </c>
      <c r="AJ18" s="99">
        <f>IF(F18="40歳以上65歳未満",1,0)</f>
        <v>0</v>
      </c>
      <c r="AK18" s="99">
        <f>IF(F18="18歳未満",1,0)</f>
        <v>0</v>
      </c>
      <c r="AL18" s="119"/>
    </row>
    <row r="19" spans="2:38" ht="16.5" customHeight="1">
      <c r="C19" s="13" t="s">
        <v>34</v>
      </c>
      <c r="D19" s="30"/>
      <c r="E19" s="39"/>
      <c r="F19" s="42"/>
      <c r="G19" s="46"/>
      <c r="H19" s="46"/>
      <c r="I19" s="55"/>
      <c r="J19" s="62"/>
      <c r="K19" s="62"/>
      <c r="L19" s="60"/>
      <c r="M19" s="41" t="s">
        <v>10</v>
      </c>
      <c r="N19" s="30" t="s">
        <v>11</v>
      </c>
      <c r="O19" s="71"/>
      <c r="P19" s="62"/>
      <c r="Q19" s="60"/>
      <c r="R19" s="41" t="s">
        <v>10</v>
      </c>
      <c r="S19" s="30" t="s">
        <v>11</v>
      </c>
      <c r="T19" s="67"/>
      <c r="U19" s="67"/>
      <c r="V19" s="67"/>
      <c r="W19" s="49" t="s">
        <v>10</v>
      </c>
      <c r="X19" s="17">
        <f>IF(SUM(J19,O19,T19)&lt;=430000,0,IF(SUM(J19,O19,T19)&gt;25000000,SUM(J19,O19,T19),IF(SUM(J19,O19,T19)&gt;24500000,SUM(J19,O19,T19)-150000,IF(SUM(J19,O19,T19)&gt;24000000,SUM(J19,O19,T19)-290000,IF(SUM(J19,O19,T19)&gt;430000,SUM(J19,O19,T19)-430000)))))</f>
        <v>0</v>
      </c>
      <c r="Y19" s="93"/>
      <c r="Z19" s="93"/>
      <c r="AA19" s="93"/>
      <c r="AB19" s="49" t="s">
        <v>10</v>
      </c>
      <c r="AC19" s="90">
        <f>IF(F19="40歳以上65歳未満",X19,0)</f>
        <v>0</v>
      </c>
      <c r="AD19" s="17"/>
      <c r="AE19" s="49" t="s">
        <v>10</v>
      </c>
      <c r="AF19" s="90" t="str">
        <f>IF(F19="18歳未満",SUM(J19,O19,T19),IF(F19="18歳以上40歳未満",SUM(J19,O19,T19),IF(F19="40歳以上65歳未満",SUM(J19,O19,T19),IF(AND(F19="65歳以上",O19&gt;=150000),SUM(J19,O19,T19)-150000,IF(AND(F19="65歳以上",O19&lt;150000),SUM(J19,O19,T19)-O19,"")))))</f>
        <v/>
      </c>
      <c r="AG19" s="17"/>
      <c r="AH19" s="49" t="s">
        <v>10</v>
      </c>
      <c r="AI19" s="99" t="str">
        <f>IF(OR(J19&gt;0,O19&gt;0),1,"0")</f>
        <v>0</v>
      </c>
      <c r="AJ19" s="99">
        <f>IF(F19="40歳以上65歳未満",1,0)</f>
        <v>0</v>
      </c>
      <c r="AK19" s="99">
        <f>IF(F19="18歳未満",1,0)</f>
        <v>0</v>
      </c>
      <c r="AL19" s="119"/>
    </row>
    <row r="20" spans="2:38" ht="10.5" customHeight="1">
      <c r="C20" s="14"/>
      <c r="D20" s="14"/>
      <c r="E20" s="14"/>
      <c r="F20" s="43"/>
      <c r="G20" s="43"/>
      <c r="H20" s="43"/>
      <c r="I20" s="43"/>
      <c r="J20" s="63"/>
      <c r="K20" s="63"/>
      <c r="L20" s="63"/>
      <c r="N20" s="14"/>
      <c r="O20" s="63"/>
      <c r="P20" s="63"/>
      <c r="Q20" s="63"/>
      <c r="R20" s="63"/>
      <c r="S20" s="63"/>
      <c r="T20" s="63"/>
      <c r="U20" s="63"/>
      <c r="V20" s="63"/>
      <c r="X20" s="88">
        <f>SUM(X15:AA19)</f>
        <v>0</v>
      </c>
      <c r="Y20" s="94"/>
      <c r="Z20" s="94"/>
      <c r="AA20" s="94"/>
      <c r="AI20" s="116">
        <f>SUM(AI15:AI19)</f>
        <v>0</v>
      </c>
      <c r="AJ20" s="116">
        <f>SUM(AJ15:AJ19)</f>
        <v>0</v>
      </c>
      <c r="AK20" s="116">
        <f>SUM(AK15:AK19)</f>
        <v>0</v>
      </c>
      <c r="AL20" s="119"/>
    </row>
    <row r="21" spans="2:38">
      <c r="B21" s="3" t="s">
        <v>46</v>
      </c>
      <c r="C21" s="14"/>
      <c r="D21" s="14"/>
      <c r="E21" s="14"/>
      <c r="F21" s="43"/>
      <c r="G21" s="43"/>
      <c r="H21" s="43"/>
      <c r="I21" s="43"/>
      <c r="J21" s="63"/>
      <c r="K21" s="63"/>
      <c r="L21" s="63"/>
      <c r="N21" s="14"/>
      <c r="O21" s="63"/>
      <c r="P21" s="63"/>
      <c r="Q21" s="63"/>
      <c r="R21" s="63"/>
      <c r="S21" s="63"/>
      <c r="T21" s="63"/>
      <c r="U21" s="63"/>
      <c r="V21" s="63"/>
      <c r="X21" s="63"/>
      <c r="Y21" s="63"/>
      <c r="Z21" s="63"/>
      <c r="AA21" s="63"/>
      <c r="AD21" s="104"/>
    </row>
    <row r="22" spans="2:38" ht="16.5" customHeight="1">
      <c r="C22" s="11" t="s">
        <v>48</v>
      </c>
      <c r="D22" s="28"/>
      <c r="E22" s="37"/>
      <c r="F22" s="11" t="s">
        <v>35</v>
      </c>
      <c r="G22" s="28"/>
      <c r="H22" s="28"/>
      <c r="I22" s="37"/>
      <c r="J22" s="64" t="s">
        <v>36</v>
      </c>
      <c r="K22" s="64"/>
      <c r="L22" s="64"/>
      <c r="M22" s="64"/>
      <c r="N22" s="70"/>
      <c r="O22" s="70"/>
      <c r="P22" s="70"/>
      <c r="Q22" s="70"/>
      <c r="R22" s="70"/>
      <c r="S22" s="70"/>
      <c r="T22" s="70"/>
      <c r="U22" s="70"/>
      <c r="V22" s="70"/>
      <c r="W22" s="70"/>
      <c r="X22" s="89" t="s">
        <v>68</v>
      </c>
      <c r="Y22" s="89"/>
      <c r="Z22" s="89"/>
      <c r="AA22" s="98" t="s">
        <v>44</v>
      </c>
      <c r="AC22" s="104"/>
    </row>
    <row r="23" spans="2:38" ht="16.5" customHeight="1">
      <c r="C23" s="15"/>
      <c r="D23" s="31"/>
      <c r="E23" s="40"/>
      <c r="F23" s="15"/>
      <c r="G23" s="31"/>
      <c r="H23" s="31"/>
      <c r="I23" s="40"/>
      <c r="J23" s="59" t="s">
        <v>63</v>
      </c>
      <c r="K23" s="66"/>
      <c r="L23" s="66"/>
      <c r="M23" s="66"/>
      <c r="N23" s="69" t="s">
        <v>11</v>
      </c>
      <c r="O23" s="66" t="s">
        <v>65</v>
      </c>
      <c r="P23" s="65"/>
      <c r="Q23" s="65"/>
      <c r="R23" s="66"/>
      <c r="S23" s="69" t="s">
        <v>11</v>
      </c>
      <c r="T23" s="66" t="s">
        <v>66</v>
      </c>
      <c r="U23" s="65"/>
      <c r="V23" s="65"/>
      <c r="W23" s="85"/>
      <c r="X23" s="89"/>
      <c r="Y23" s="89"/>
      <c r="Z23" s="89"/>
      <c r="AA23" s="98"/>
      <c r="AC23" s="104"/>
    </row>
    <row r="24" spans="2:38" ht="16.5" customHeight="1">
      <c r="C24" s="13" t="s">
        <v>48</v>
      </c>
      <c r="D24" s="30"/>
      <c r="E24" s="39"/>
      <c r="F24" s="44"/>
      <c r="G24" s="47"/>
      <c r="H24" s="47"/>
      <c r="I24" s="56"/>
      <c r="J24" s="60"/>
      <c r="K24" s="67"/>
      <c r="L24" s="67"/>
      <c r="M24" s="41" t="s">
        <v>10</v>
      </c>
      <c r="N24" s="30" t="s">
        <v>11</v>
      </c>
      <c r="O24" s="67"/>
      <c r="P24" s="67"/>
      <c r="Q24" s="67"/>
      <c r="R24" s="41" t="s">
        <v>10</v>
      </c>
      <c r="S24" s="30" t="s">
        <v>11</v>
      </c>
      <c r="T24" s="67"/>
      <c r="U24" s="67"/>
      <c r="V24" s="67"/>
      <c r="W24" s="49" t="s">
        <v>10</v>
      </c>
      <c r="X24" s="90">
        <f>IF(AND(F24="65歳以上",O24&gt;=150000),SUM(J24,O24,T24)-150000,IF(AND(F24="65歳以上",O24&lt;150000),SUM(J24,O24,T24)-O24,IF(F24="",SUM(J24,O24,T24),)))</f>
        <v>0</v>
      </c>
      <c r="Y24" s="17"/>
      <c r="Z24" s="49" t="s">
        <v>10</v>
      </c>
      <c r="AA24" s="99" t="str">
        <f>IF(J24&gt;0,1,"0")</f>
        <v>0</v>
      </c>
      <c r="AC24" s="104"/>
    </row>
    <row r="25" spans="2:38">
      <c r="C25" s="14"/>
      <c r="D25" s="14"/>
      <c r="E25" s="14"/>
      <c r="F25" s="45"/>
      <c r="G25" s="45"/>
      <c r="H25" s="45"/>
      <c r="I25" s="45"/>
      <c r="J25" s="63"/>
      <c r="K25" s="63"/>
      <c r="L25" s="63"/>
      <c r="N25" s="14"/>
      <c r="O25" s="63"/>
      <c r="P25" s="63"/>
      <c r="Q25" s="63"/>
      <c r="R25" s="63"/>
      <c r="S25" s="63"/>
      <c r="T25" s="63"/>
      <c r="U25" s="63"/>
      <c r="V25" s="63"/>
      <c r="X25" s="63"/>
      <c r="Y25" s="63"/>
      <c r="Z25" s="63"/>
      <c r="AA25" s="63"/>
      <c r="AD25" s="104"/>
    </row>
    <row r="26" spans="2:38">
      <c r="B26" s="3" t="s">
        <v>26</v>
      </c>
    </row>
    <row r="27" spans="2:38" ht="16.5" customHeight="1">
      <c r="C27" s="16" t="s">
        <v>40</v>
      </c>
      <c r="D27" s="32"/>
      <c r="E27" s="32"/>
      <c r="F27" s="32"/>
      <c r="G27" s="48"/>
      <c r="I27" s="16" t="s">
        <v>8</v>
      </c>
      <c r="J27" s="32"/>
      <c r="K27" s="32"/>
      <c r="L27" s="32"/>
      <c r="M27" s="48"/>
    </row>
    <row r="28" spans="2:38" ht="16.5" customHeight="1">
      <c r="C28" s="17">
        <f>SUM(AF15:AG19,X24)</f>
        <v>0</v>
      </c>
      <c r="D28" s="33"/>
      <c r="E28" s="33"/>
      <c r="F28" s="33"/>
      <c r="G28" s="49" t="s">
        <v>10</v>
      </c>
      <c r="I28" s="57" t="str">
        <f>IF(C28&gt;V33,"軽減なし",IF(AND(C28&gt;V32,C28&lt;=V33),"2割軽減",IF(AND(C28&gt;V31,C28&lt;=V32),"5割軽減",IF(C28&lt;=V31,"7割軽減"))))</f>
        <v>7割軽減</v>
      </c>
      <c r="J28" s="65"/>
      <c r="K28" s="65"/>
      <c r="L28" s="65"/>
      <c r="M28" s="39"/>
    </row>
    <row r="30" spans="2:38">
      <c r="B30" s="5" t="s">
        <v>38</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2:38">
      <c r="C31" s="18">
        <v>430000</v>
      </c>
      <c r="D31" s="33"/>
      <c r="E31" s="41" t="s">
        <v>37</v>
      </c>
      <c r="F31" s="41" t="s">
        <v>39</v>
      </c>
      <c r="G31" s="50">
        <v>0</v>
      </c>
      <c r="H31" s="33"/>
      <c r="I31" s="30" t="s">
        <v>22</v>
      </c>
      <c r="J31" s="41">
        <f>COUNTA($F$15:$I$19)</f>
        <v>0</v>
      </c>
      <c r="K31" s="41" t="s">
        <v>12</v>
      </c>
      <c r="L31" s="41" t="s">
        <v>27</v>
      </c>
      <c r="M31" s="41" t="s">
        <v>11</v>
      </c>
      <c r="N31" s="41" t="s">
        <v>39</v>
      </c>
      <c r="O31" s="50">
        <v>100000</v>
      </c>
      <c r="P31" s="33"/>
      <c r="Q31" s="41" t="s">
        <v>22</v>
      </c>
      <c r="R31" s="84">
        <f>IF($AI$20+$AA$24=0,0,$AI$20+$AA$24-1)</f>
        <v>0</v>
      </c>
      <c r="S31" s="41" t="s">
        <v>12</v>
      </c>
      <c r="T31" s="41" t="s">
        <v>27</v>
      </c>
      <c r="U31" s="41" t="s">
        <v>23</v>
      </c>
      <c r="V31" s="50">
        <f>C31+(O31*R31)</f>
        <v>430000</v>
      </c>
      <c r="W31" s="33"/>
      <c r="X31" s="33"/>
      <c r="Y31" s="41" t="s">
        <v>10</v>
      </c>
      <c r="Z31" s="41" t="s">
        <v>42</v>
      </c>
      <c r="AA31" s="41"/>
      <c r="AB31" s="41"/>
      <c r="AC31" s="41"/>
      <c r="AD31" s="41"/>
      <c r="AE31" s="41"/>
      <c r="AF31" s="41"/>
      <c r="AG31" s="49"/>
    </row>
    <row r="32" spans="2:38">
      <c r="C32" s="18">
        <v>430000</v>
      </c>
      <c r="D32" s="33"/>
      <c r="E32" s="41" t="s">
        <v>37</v>
      </c>
      <c r="F32" s="41" t="s">
        <v>39</v>
      </c>
      <c r="G32" s="50">
        <v>305000</v>
      </c>
      <c r="H32" s="33"/>
      <c r="I32" s="30" t="s">
        <v>22</v>
      </c>
      <c r="J32" s="41">
        <f>COUNTA($F$15:$I$19)</f>
        <v>0</v>
      </c>
      <c r="K32" s="41" t="s">
        <v>12</v>
      </c>
      <c r="L32" s="41" t="s">
        <v>27</v>
      </c>
      <c r="M32" s="41" t="s">
        <v>11</v>
      </c>
      <c r="N32" s="41" t="s">
        <v>39</v>
      </c>
      <c r="O32" s="50">
        <v>100000</v>
      </c>
      <c r="P32" s="33"/>
      <c r="Q32" s="41" t="s">
        <v>22</v>
      </c>
      <c r="R32" s="84">
        <f>IF($AI$20+$AA$24=0,0,$AI$20+$AA$24-1)</f>
        <v>0</v>
      </c>
      <c r="S32" s="41" t="s">
        <v>12</v>
      </c>
      <c r="T32" s="41" t="s">
        <v>27</v>
      </c>
      <c r="U32" s="41" t="s">
        <v>23</v>
      </c>
      <c r="V32" s="50">
        <f>C32+(G32*J32)+(O32*R32)</f>
        <v>430000</v>
      </c>
      <c r="W32" s="33"/>
      <c r="X32" s="33"/>
      <c r="Y32" s="41" t="s">
        <v>10</v>
      </c>
      <c r="Z32" s="41" t="s">
        <v>13</v>
      </c>
      <c r="AA32" s="41"/>
      <c r="AB32" s="41"/>
      <c r="AC32" s="41"/>
      <c r="AD32" s="41"/>
      <c r="AE32" s="41"/>
      <c r="AF32" s="41"/>
      <c r="AG32" s="49"/>
    </row>
    <row r="33" spans="2:36">
      <c r="C33" s="18">
        <v>430000</v>
      </c>
      <c r="D33" s="33"/>
      <c r="E33" s="41" t="s">
        <v>37</v>
      </c>
      <c r="F33" s="41" t="s">
        <v>39</v>
      </c>
      <c r="G33" s="50">
        <v>560000</v>
      </c>
      <c r="H33" s="33"/>
      <c r="I33" s="30" t="s">
        <v>22</v>
      </c>
      <c r="J33" s="41">
        <f>COUNTA($F$15:$I$19)</f>
        <v>0</v>
      </c>
      <c r="K33" s="41" t="s">
        <v>12</v>
      </c>
      <c r="L33" s="41" t="s">
        <v>27</v>
      </c>
      <c r="M33" s="41" t="s">
        <v>11</v>
      </c>
      <c r="N33" s="41" t="s">
        <v>39</v>
      </c>
      <c r="O33" s="50">
        <v>100000</v>
      </c>
      <c r="P33" s="33"/>
      <c r="Q33" s="41" t="s">
        <v>22</v>
      </c>
      <c r="R33" s="84">
        <f>IF($AI$20+$AA$24=0,0,$AI$20+$AA$24-1)</f>
        <v>0</v>
      </c>
      <c r="S33" s="41" t="s">
        <v>12</v>
      </c>
      <c r="T33" s="41" t="s">
        <v>27</v>
      </c>
      <c r="U33" s="41" t="s">
        <v>23</v>
      </c>
      <c r="V33" s="50">
        <f>C33+(G33*J33)+(O33*R33)</f>
        <v>430000</v>
      </c>
      <c r="W33" s="33"/>
      <c r="X33" s="33"/>
      <c r="Y33" s="41" t="s">
        <v>10</v>
      </c>
      <c r="Z33" s="41" t="s">
        <v>43</v>
      </c>
      <c r="AA33" s="41"/>
      <c r="AB33" s="41"/>
      <c r="AC33" s="41"/>
      <c r="AD33" s="41"/>
      <c r="AE33" s="41"/>
      <c r="AF33" s="41"/>
      <c r="AG33" s="49"/>
    </row>
    <row r="34" spans="2:36" ht="9" customHeight="1"/>
    <row r="35" spans="2:36">
      <c r="B35" s="3" t="s">
        <v>72</v>
      </c>
    </row>
    <row r="36" spans="2:36">
      <c r="B36" s="6" t="s">
        <v>50</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09"/>
      <c r="AH36" s="24"/>
      <c r="AI36" s="24"/>
      <c r="AJ36" s="24"/>
    </row>
    <row r="37" spans="2:36">
      <c r="B37" s="7" t="s">
        <v>20</v>
      </c>
      <c r="C37" s="20" t="s">
        <v>7</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110"/>
    </row>
    <row r="38" spans="2:36" ht="14.45" customHeight="1">
      <c r="B38" s="8"/>
      <c r="C38" s="16" t="s">
        <v>47</v>
      </c>
      <c r="D38" s="32"/>
      <c r="E38" s="32"/>
      <c r="F38" s="32"/>
      <c r="G38" s="48"/>
      <c r="AG38" s="110"/>
    </row>
    <row r="39" spans="2:36" ht="16.5" customHeight="1">
      <c r="B39" s="8"/>
      <c r="C39" s="21">
        <f>SUM(X15,X16,X17,X18,X19)</f>
        <v>0</v>
      </c>
      <c r="D39" s="34"/>
      <c r="E39" s="34"/>
      <c r="F39" s="34"/>
      <c r="G39" s="49" t="s">
        <v>10</v>
      </c>
      <c r="H39" s="54" t="s">
        <v>41</v>
      </c>
      <c r="O39" s="54" t="s">
        <v>23</v>
      </c>
      <c r="P39" s="73">
        <f>ROUNDDOWN(C39*0.066,0)</f>
        <v>0</v>
      </c>
      <c r="Q39" s="80"/>
      <c r="R39" s="80"/>
      <c r="S39" s="80"/>
      <c r="T39" s="80"/>
      <c r="U39" s="80"/>
      <c r="V39" s="80"/>
      <c r="W39" s="80"/>
      <c r="X39" s="80"/>
      <c r="Y39" s="95" t="s">
        <v>10</v>
      </c>
      <c r="AG39" s="110"/>
    </row>
    <row r="40" spans="2:36" ht="13.5" customHeight="1">
      <c r="B40" s="9"/>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111"/>
    </row>
    <row r="41" spans="2:36" ht="13.5" customHeight="1">
      <c r="B41" s="7" t="s">
        <v>54</v>
      </c>
      <c r="C41" s="20" t="s">
        <v>3</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110"/>
    </row>
    <row r="42" spans="2:36" ht="16.5" customHeight="1">
      <c r="B42" s="8"/>
      <c r="C42" s="23">
        <v>18000</v>
      </c>
      <c r="D42" s="35"/>
      <c r="E42" s="35"/>
      <c r="F42" s="35"/>
      <c r="G42" s="51" t="s">
        <v>10</v>
      </c>
      <c r="H42" s="54" t="s">
        <v>22</v>
      </c>
      <c r="I42" s="58">
        <f>AL15</f>
        <v>0</v>
      </c>
      <c r="J42" s="54" t="s">
        <v>12</v>
      </c>
      <c r="O42" s="54" t="s">
        <v>23</v>
      </c>
      <c r="P42" s="73">
        <f>18000*I42</f>
        <v>0</v>
      </c>
      <c r="Q42" s="80"/>
      <c r="R42" s="80"/>
      <c r="S42" s="80"/>
      <c r="T42" s="80"/>
      <c r="U42" s="80"/>
      <c r="V42" s="80"/>
      <c r="W42" s="80"/>
      <c r="X42" s="80"/>
      <c r="Y42" s="95" t="s">
        <v>10</v>
      </c>
      <c r="AG42" s="110"/>
    </row>
    <row r="43" spans="2:36" ht="13.5" customHeight="1">
      <c r="B43" s="9"/>
      <c r="C43" s="22"/>
      <c r="D43" s="22"/>
      <c r="E43" s="22"/>
      <c r="F43" s="22"/>
      <c r="G43" s="22"/>
      <c r="H43" s="22"/>
      <c r="I43" s="22"/>
      <c r="J43" s="22"/>
      <c r="K43" s="22"/>
      <c r="L43" s="22"/>
      <c r="M43" s="22"/>
      <c r="N43" s="22"/>
      <c r="O43" s="22"/>
      <c r="P43" s="74" t="s">
        <v>55</v>
      </c>
      <c r="Q43" s="22"/>
      <c r="R43" s="22"/>
      <c r="S43" s="22"/>
      <c r="T43" s="22"/>
      <c r="U43" s="22"/>
      <c r="V43" s="22"/>
      <c r="W43" s="22"/>
      <c r="X43" s="22"/>
      <c r="Y43" s="22"/>
      <c r="Z43" s="22"/>
      <c r="AA43" s="22"/>
      <c r="AB43" s="22"/>
      <c r="AC43" s="22"/>
      <c r="AD43" s="22"/>
      <c r="AE43" s="22"/>
      <c r="AF43" s="22"/>
      <c r="AG43" s="111"/>
    </row>
    <row r="44" spans="2:36" ht="13.5" customHeight="1">
      <c r="B44" s="7" t="s">
        <v>56</v>
      </c>
      <c r="C44" s="20" t="s">
        <v>16</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110"/>
    </row>
    <row r="45" spans="2:36" ht="15" customHeight="1">
      <c r="B45" s="8"/>
      <c r="C45" s="24" t="s">
        <v>75</v>
      </c>
      <c r="D45" s="24"/>
      <c r="E45" s="24"/>
      <c r="F45" s="24"/>
      <c r="G45" s="24"/>
      <c r="H45" s="24"/>
      <c r="I45" s="24"/>
      <c r="J45" s="24"/>
      <c r="O45" s="54" t="s">
        <v>23</v>
      </c>
      <c r="P45" s="73">
        <f>IF(I42&gt;=1,13800,0)</f>
        <v>0</v>
      </c>
      <c r="Q45" s="81"/>
      <c r="R45" s="81"/>
      <c r="S45" s="81"/>
      <c r="T45" s="81"/>
      <c r="U45" s="81"/>
      <c r="V45" s="81"/>
      <c r="W45" s="81"/>
      <c r="X45" s="81"/>
      <c r="Y45" s="95" t="s">
        <v>10</v>
      </c>
      <c r="AG45" s="110"/>
    </row>
    <row r="46" spans="2:36" ht="13.5" customHeight="1">
      <c r="B46" s="9"/>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111"/>
    </row>
    <row r="47" spans="2:36" ht="13.5" customHeight="1">
      <c r="B47" s="7" t="s">
        <v>6</v>
      </c>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110"/>
    </row>
    <row r="48" spans="2:36" ht="16.5" customHeight="1">
      <c r="B48" s="8"/>
      <c r="C48" s="25" t="str">
        <f>I28</f>
        <v>7割軽減</v>
      </c>
      <c r="D48" s="36"/>
      <c r="E48" s="36"/>
      <c r="F48" s="36"/>
      <c r="G48" s="36"/>
      <c r="O48" s="54" t="s">
        <v>32</v>
      </c>
      <c r="P48" s="75">
        <f>IF(C48="軽減なし",0,IF(C48="2割軽減",SUM(P42,P45)*0.2,IF(C48="5割軽減",SUM(P42,P45)*0.5,IF(C48="7割軽減",SUM(P42,P45)*0.7))))</f>
        <v>0</v>
      </c>
      <c r="Q48" s="82"/>
      <c r="R48" s="82"/>
      <c r="S48" s="82"/>
      <c r="T48" s="82"/>
      <c r="U48" s="82"/>
      <c r="V48" s="82"/>
      <c r="W48" s="82"/>
      <c r="X48" s="82"/>
      <c r="Y48" s="96" t="s">
        <v>10</v>
      </c>
      <c r="AG48" s="110"/>
    </row>
    <row r="49" spans="2:36" ht="13.5" customHeight="1">
      <c r="B49" s="9"/>
      <c r="C49" s="26"/>
      <c r="D49" s="31"/>
      <c r="E49" s="31"/>
      <c r="F49" s="31"/>
      <c r="G49" s="31"/>
      <c r="H49" s="22"/>
      <c r="I49" s="22"/>
      <c r="J49" s="22"/>
      <c r="K49" s="22"/>
      <c r="L49" s="22"/>
      <c r="M49" s="22"/>
      <c r="N49" s="22"/>
      <c r="O49" s="22"/>
      <c r="P49" s="76"/>
      <c r="Q49" s="76"/>
      <c r="R49" s="76"/>
      <c r="S49" s="76"/>
      <c r="T49" s="76"/>
      <c r="U49" s="76"/>
      <c r="V49" s="76"/>
      <c r="W49" s="76"/>
      <c r="X49" s="76"/>
      <c r="Y49" s="22"/>
      <c r="Z49" s="22"/>
      <c r="AA49" s="22"/>
      <c r="AB49" s="22"/>
      <c r="AC49" s="22"/>
      <c r="AD49" s="22"/>
      <c r="AE49" s="22"/>
      <c r="AF49" s="22"/>
      <c r="AG49" s="111"/>
    </row>
    <row r="50" spans="2:36" ht="13.5" customHeight="1">
      <c r="B50" s="7"/>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110"/>
    </row>
    <row r="51" spans="2:36" ht="16.5" customHeight="1">
      <c r="B51" s="8"/>
      <c r="K51" s="54" t="s">
        <v>53</v>
      </c>
      <c r="P51" s="73">
        <f>IF(SUM(P39,P42,P45)-P48&gt;=660000,660000,ROUNDDOWN(SUM(P39,P42,P45)-P48,-2))</f>
        <v>0</v>
      </c>
      <c r="Q51" s="81"/>
      <c r="R51" s="81"/>
      <c r="S51" s="81"/>
      <c r="T51" s="81"/>
      <c r="U51" s="81"/>
      <c r="V51" s="81"/>
      <c r="W51" s="81"/>
      <c r="X51" s="81"/>
      <c r="Y51" s="95" t="s">
        <v>10</v>
      </c>
      <c r="Z51" s="54" t="s">
        <v>79</v>
      </c>
      <c r="AG51" s="110"/>
    </row>
    <row r="52" spans="2:36" ht="13.5" customHeight="1">
      <c r="B52" s="9"/>
      <c r="C52" s="22"/>
      <c r="D52" s="22"/>
      <c r="E52" s="22"/>
      <c r="F52" s="22"/>
      <c r="G52" s="22"/>
      <c r="H52" s="22"/>
      <c r="I52" s="22"/>
      <c r="J52" s="22"/>
      <c r="K52" s="22"/>
      <c r="L52" s="22"/>
      <c r="M52" s="22"/>
      <c r="N52" s="22"/>
      <c r="O52" s="22"/>
      <c r="P52" s="74" t="s">
        <v>57</v>
      </c>
      <c r="Q52" s="22"/>
      <c r="R52" s="22"/>
      <c r="S52" s="22"/>
      <c r="T52" s="22"/>
      <c r="U52" s="22"/>
      <c r="V52" s="22"/>
      <c r="W52" s="22"/>
      <c r="X52" s="22"/>
      <c r="Y52" s="22"/>
      <c r="Z52" s="22"/>
      <c r="AA52" s="22"/>
      <c r="AB52" s="22"/>
      <c r="AC52" s="22"/>
      <c r="AD52" s="22"/>
      <c r="AE52" s="22"/>
      <c r="AF52" s="22"/>
      <c r="AG52" s="111"/>
    </row>
    <row r="53" spans="2:36" ht="13.5" customHeight="1"/>
    <row r="54" spans="2:36" ht="18.2" customHeight="1">
      <c r="B54" s="6" t="s">
        <v>33</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09"/>
      <c r="AH54" s="113"/>
      <c r="AI54" s="24"/>
      <c r="AJ54" s="24"/>
    </row>
    <row r="55" spans="2:36" ht="13.5" customHeight="1">
      <c r="B55" s="7" t="s">
        <v>20</v>
      </c>
      <c r="C55" s="20" t="s">
        <v>7</v>
      </c>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112"/>
      <c r="AH55" s="114"/>
    </row>
    <row r="56" spans="2:36" ht="13.5" customHeight="1">
      <c r="B56" s="8"/>
      <c r="C56" s="16" t="s">
        <v>47</v>
      </c>
      <c r="D56" s="32"/>
      <c r="E56" s="32"/>
      <c r="F56" s="32"/>
      <c r="G56" s="48"/>
      <c r="AG56" s="110"/>
      <c r="AH56" s="114"/>
    </row>
    <row r="57" spans="2:36" ht="16.5" customHeight="1">
      <c r="B57" s="8"/>
      <c r="C57" s="21">
        <f>SUM(X15:AA19)</f>
        <v>0</v>
      </c>
      <c r="D57" s="34"/>
      <c r="E57" s="34"/>
      <c r="F57" s="34"/>
      <c r="G57" s="49" t="s">
        <v>10</v>
      </c>
      <c r="H57" s="54" t="s">
        <v>58</v>
      </c>
      <c r="O57" s="54" t="s">
        <v>23</v>
      </c>
      <c r="P57" s="73">
        <f>ROUNDDOWN(C57*0.024,0)</f>
        <v>0</v>
      </c>
      <c r="Q57" s="80"/>
      <c r="R57" s="80"/>
      <c r="S57" s="80"/>
      <c r="T57" s="80"/>
      <c r="U57" s="80"/>
      <c r="V57" s="80"/>
      <c r="W57" s="80"/>
      <c r="X57" s="80"/>
      <c r="Y57" s="95" t="s">
        <v>10</v>
      </c>
      <c r="AG57" s="110"/>
      <c r="AH57" s="114"/>
    </row>
    <row r="58" spans="2:36" ht="13.5" customHeight="1">
      <c r="B58" s="9"/>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111"/>
      <c r="AH58" s="114"/>
    </row>
    <row r="59" spans="2:36" ht="13.5" customHeight="1">
      <c r="B59" s="7" t="s">
        <v>54</v>
      </c>
      <c r="C59" s="20" t="s">
        <v>3</v>
      </c>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112"/>
      <c r="AH59" s="114"/>
    </row>
    <row r="60" spans="2:36" ht="16.5" customHeight="1">
      <c r="B60" s="8"/>
      <c r="C60" s="23">
        <v>6600</v>
      </c>
      <c r="D60" s="35"/>
      <c r="E60" s="35"/>
      <c r="F60" s="35"/>
      <c r="G60" s="51" t="s">
        <v>10</v>
      </c>
      <c r="H60" s="54" t="s">
        <v>22</v>
      </c>
      <c r="I60" s="58">
        <f>AL15</f>
        <v>0</v>
      </c>
      <c r="J60" s="54" t="s">
        <v>12</v>
      </c>
      <c r="O60" s="54" t="s">
        <v>23</v>
      </c>
      <c r="P60" s="73">
        <f>6600*I60</f>
        <v>0</v>
      </c>
      <c r="Q60" s="80"/>
      <c r="R60" s="80"/>
      <c r="S60" s="80"/>
      <c r="T60" s="80"/>
      <c r="U60" s="80"/>
      <c r="V60" s="80"/>
      <c r="W60" s="80"/>
      <c r="X60" s="80"/>
      <c r="Y60" s="95" t="s">
        <v>10</v>
      </c>
      <c r="AG60" s="110"/>
      <c r="AH60" s="114"/>
    </row>
    <row r="61" spans="2:36" ht="13.5" customHeight="1">
      <c r="B61" s="8"/>
      <c r="P61" s="77" t="s">
        <v>55</v>
      </c>
      <c r="AG61" s="110"/>
      <c r="AH61" s="114"/>
    </row>
    <row r="62" spans="2:36" ht="13.5" customHeight="1">
      <c r="B62" s="9"/>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111"/>
      <c r="AH62" s="114"/>
    </row>
    <row r="63" spans="2:36" ht="13.5" customHeight="1">
      <c r="B63" s="7" t="s">
        <v>56</v>
      </c>
      <c r="C63" s="20" t="s">
        <v>16</v>
      </c>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112"/>
      <c r="AH63" s="114"/>
    </row>
    <row r="64" spans="2:36" ht="16.5" customHeight="1">
      <c r="B64" s="8"/>
      <c r="C64" s="24" t="s">
        <v>76</v>
      </c>
      <c r="D64" s="24"/>
      <c r="E64" s="24"/>
      <c r="F64" s="24"/>
      <c r="G64" s="24"/>
      <c r="H64" s="24"/>
      <c r="I64" s="24"/>
      <c r="J64" s="24"/>
      <c r="O64" s="54" t="s">
        <v>23</v>
      </c>
      <c r="P64" s="73">
        <f>IF(I60&gt;0,5200,0)</f>
        <v>0</v>
      </c>
      <c r="Q64" s="81"/>
      <c r="R64" s="81"/>
      <c r="S64" s="81"/>
      <c r="T64" s="81"/>
      <c r="U64" s="81"/>
      <c r="V64" s="81"/>
      <c r="W64" s="81"/>
      <c r="X64" s="81"/>
      <c r="Y64" s="95" t="s">
        <v>10</v>
      </c>
      <c r="AG64" s="110"/>
      <c r="AH64" s="114"/>
    </row>
    <row r="65" spans="2:36" ht="13.5" customHeight="1">
      <c r="B65" s="9"/>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111"/>
      <c r="AH65" s="114"/>
    </row>
    <row r="66" spans="2:36" ht="13.5" customHeight="1">
      <c r="B66" s="7" t="s">
        <v>6</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112"/>
      <c r="AH66" s="114"/>
    </row>
    <row r="67" spans="2:36" ht="16.5" customHeight="1">
      <c r="B67" s="8"/>
      <c r="C67" s="25" t="str">
        <f>I28</f>
        <v>7割軽減</v>
      </c>
      <c r="D67" s="36"/>
      <c r="E67" s="36"/>
      <c r="F67" s="36"/>
      <c r="G67" s="36"/>
      <c r="O67" s="54" t="s">
        <v>32</v>
      </c>
      <c r="P67" s="75">
        <f>IF(C67="軽減なし",0,IF(C67="2割軽減",SUM(P60,P64)*0.2,IF(C67="5割軽減",SUM(P60,P64)*0.5,IF(C67="7割軽減",SUM(P60,P64)*0.7))))</f>
        <v>0</v>
      </c>
      <c r="Q67" s="82"/>
      <c r="R67" s="82"/>
      <c r="S67" s="82"/>
      <c r="T67" s="82"/>
      <c r="U67" s="82"/>
      <c r="V67" s="82"/>
      <c r="W67" s="82"/>
      <c r="X67" s="82"/>
      <c r="Y67" s="96" t="s">
        <v>10</v>
      </c>
      <c r="AG67" s="110"/>
      <c r="AH67" s="114"/>
    </row>
    <row r="68" spans="2:36" ht="13.5" customHeight="1">
      <c r="B68" s="9"/>
      <c r="C68" s="26"/>
      <c r="D68" s="31"/>
      <c r="E68" s="31"/>
      <c r="F68" s="31"/>
      <c r="G68" s="31"/>
      <c r="H68" s="22"/>
      <c r="I68" s="22"/>
      <c r="J68" s="22"/>
      <c r="K68" s="22"/>
      <c r="L68" s="22"/>
      <c r="M68" s="22"/>
      <c r="N68" s="22"/>
      <c r="O68" s="22"/>
      <c r="P68" s="76"/>
      <c r="Q68" s="76"/>
      <c r="R68" s="76"/>
      <c r="S68" s="76"/>
      <c r="T68" s="76"/>
      <c r="U68" s="76"/>
      <c r="V68" s="76"/>
      <c r="W68" s="76"/>
      <c r="X68" s="76"/>
      <c r="Y68" s="22"/>
      <c r="Z68" s="22"/>
      <c r="AA68" s="22"/>
      <c r="AB68" s="22"/>
      <c r="AC68" s="22"/>
      <c r="AD68" s="22"/>
      <c r="AE68" s="22"/>
      <c r="AF68" s="22"/>
      <c r="AG68" s="111"/>
      <c r="AH68" s="114"/>
    </row>
    <row r="69" spans="2:36" ht="13.5" customHeight="1">
      <c r="B69" s="7"/>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112"/>
      <c r="AH69" s="114"/>
    </row>
    <row r="70" spans="2:36" ht="16.5" customHeight="1">
      <c r="B70" s="8"/>
      <c r="K70" s="54" t="s">
        <v>49</v>
      </c>
      <c r="P70" s="73">
        <f>IF(SUM(P57,P60,P64)-P67&gt;=260000,260000,ROUNDDOWN(SUM(P57,P60,P64)-P67,-2))</f>
        <v>0</v>
      </c>
      <c r="Q70" s="81"/>
      <c r="R70" s="81"/>
      <c r="S70" s="81"/>
      <c r="T70" s="81"/>
      <c r="U70" s="81"/>
      <c r="V70" s="81"/>
      <c r="W70" s="81"/>
      <c r="X70" s="81"/>
      <c r="Y70" s="95" t="s">
        <v>10</v>
      </c>
      <c r="Z70" s="54" t="s">
        <v>69</v>
      </c>
      <c r="AG70" s="110"/>
      <c r="AH70" s="114"/>
    </row>
    <row r="71" spans="2:36" ht="13.5" customHeight="1">
      <c r="B71" s="9"/>
      <c r="C71" s="22"/>
      <c r="D71" s="22"/>
      <c r="E71" s="22"/>
      <c r="F71" s="22"/>
      <c r="G71" s="22"/>
      <c r="H71" s="22"/>
      <c r="I71" s="22"/>
      <c r="J71" s="22"/>
      <c r="K71" s="22"/>
      <c r="L71" s="22"/>
      <c r="M71" s="22"/>
      <c r="N71" s="22"/>
      <c r="O71" s="22"/>
      <c r="P71" s="74" t="s">
        <v>57</v>
      </c>
      <c r="Q71" s="22"/>
      <c r="R71" s="22"/>
      <c r="S71" s="22"/>
      <c r="T71" s="22"/>
      <c r="U71" s="22"/>
      <c r="V71" s="22"/>
      <c r="W71" s="22"/>
      <c r="X71" s="22"/>
      <c r="Y71" s="22"/>
      <c r="Z71" s="22"/>
      <c r="AA71" s="22"/>
      <c r="AB71" s="22"/>
      <c r="AC71" s="22"/>
      <c r="AD71" s="22"/>
      <c r="AE71" s="22"/>
      <c r="AF71" s="22"/>
      <c r="AG71" s="111"/>
      <c r="AH71" s="114"/>
    </row>
    <row r="72" spans="2:36" ht="13.5" customHeight="1"/>
    <row r="73" spans="2:36" ht="18.2" customHeight="1">
      <c r="B73" s="6" t="s">
        <v>9</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09"/>
      <c r="AH73" s="113"/>
      <c r="AI73" s="24"/>
      <c r="AJ73" s="24"/>
    </row>
    <row r="74" spans="2:36" ht="13.5" customHeight="1">
      <c r="B74" s="7" t="s">
        <v>20</v>
      </c>
      <c r="C74" s="20" t="s">
        <v>7</v>
      </c>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112"/>
      <c r="AH74" s="114"/>
    </row>
    <row r="75" spans="2:36" ht="13.5" customHeight="1">
      <c r="B75" s="8"/>
      <c r="C75" s="16" t="s">
        <v>47</v>
      </c>
      <c r="D75" s="32"/>
      <c r="E75" s="32"/>
      <c r="F75" s="32"/>
      <c r="G75" s="48"/>
      <c r="AG75" s="110"/>
      <c r="AH75" s="114"/>
    </row>
    <row r="76" spans="2:36" ht="16.5" customHeight="1">
      <c r="B76" s="8"/>
      <c r="C76" s="21">
        <f>SUM(AC15:AD19)</f>
        <v>0</v>
      </c>
      <c r="D76" s="34"/>
      <c r="E76" s="34"/>
      <c r="F76" s="34"/>
      <c r="G76" s="49" t="s">
        <v>10</v>
      </c>
      <c r="H76" s="54" t="s">
        <v>58</v>
      </c>
      <c r="O76" s="54" t="s">
        <v>23</v>
      </c>
      <c r="P76" s="73">
        <f>IF(AJ20=0,0,ROUNDDOWN(C76*0.024,0))</f>
        <v>0</v>
      </c>
      <c r="Q76" s="80"/>
      <c r="R76" s="80"/>
      <c r="S76" s="80"/>
      <c r="T76" s="80"/>
      <c r="U76" s="80"/>
      <c r="V76" s="80"/>
      <c r="W76" s="80"/>
      <c r="X76" s="80"/>
      <c r="Y76" s="95" t="s">
        <v>10</v>
      </c>
      <c r="AG76" s="110"/>
      <c r="AH76" s="114"/>
    </row>
    <row r="77" spans="2:36" ht="13.5" customHeight="1">
      <c r="B77" s="9"/>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111"/>
      <c r="AH77" s="114"/>
    </row>
    <row r="78" spans="2:36" ht="13.5" customHeight="1">
      <c r="B78" s="7" t="s">
        <v>54</v>
      </c>
      <c r="C78" s="20" t="s">
        <v>3</v>
      </c>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112"/>
      <c r="AH78" s="114"/>
    </row>
    <row r="79" spans="2:36" ht="16.5" customHeight="1">
      <c r="B79" s="8"/>
      <c r="C79" s="23">
        <v>7500</v>
      </c>
      <c r="D79" s="35"/>
      <c r="E79" s="35"/>
      <c r="F79" s="35"/>
      <c r="G79" s="51" t="s">
        <v>10</v>
      </c>
      <c r="H79" s="54" t="s">
        <v>22</v>
      </c>
      <c r="I79" s="58">
        <f>AJ20</f>
        <v>0</v>
      </c>
      <c r="J79" s="54" t="s">
        <v>12</v>
      </c>
      <c r="O79" s="54" t="s">
        <v>23</v>
      </c>
      <c r="P79" s="73">
        <f>7500*I79</f>
        <v>0</v>
      </c>
      <c r="Q79" s="80"/>
      <c r="R79" s="80"/>
      <c r="S79" s="80"/>
      <c r="T79" s="80"/>
      <c r="U79" s="80"/>
      <c r="V79" s="80"/>
      <c r="W79" s="80"/>
      <c r="X79" s="80"/>
      <c r="Y79" s="95" t="s">
        <v>10</v>
      </c>
      <c r="AG79" s="110"/>
      <c r="AH79" s="114"/>
    </row>
    <row r="80" spans="2:36" ht="13.5" customHeight="1">
      <c r="B80" s="8"/>
      <c r="P80" s="77"/>
      <c r="AG80" s="110"/>
      <c r="AH80" s="114"/>
    </row>
    <row r="81" spans="2:34" ht="13.5" customHeight="1">
      <c r="B81" s="9"/>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111"/>
      <c r="AH81" s="114"/>
    </row>
    <row r="82" spans="2:34" ht="13.5" customHeight="1">
      <c r="B82" s="7" t="s">
        <v>56</v>
      </c>
      <c r="C82" s="20" t="s">
        <v>16</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112"/>
      <c r="AH82" s="114"/>
    </row>
    <row r="83" spans="2:34" ht="16.5" customHeight="1">
      <c r="B83" s="8"/>
      <c r="C83" s="24" t="s">
        <v>77</v>
      </c>
      <c r="D83" s="24"/>
      <c r="E83" s="24"/>
      <c r="F83" s="24"/>
      <c r="G83" s="24"/>
      <c r="H83" s="24"/>
      <c r="I83" s="24"/>
      <c r="J83" s="24"/>
      <c r="O83" s="54" t="s">
        <v>23</v>
      </c>
      <c r="P83" s="73">
        <f>IF(I79&gt;0,4000,0)</f>
        <v>0</v>
      </c>
      <c r="Q83" s="81"/>
      <c r="R83" s="81"/>
      <c r="S83" s="81"/>
      <c r="T83" s="81"/>
      <c r="U83" s="81"/>
      <c r="V83" s="81"/>
      <c r="W83" s="81"/>
      <c r="X83" s="81"/>
      <c r="Y83" s="95" t="s">
        <v>10</v>
      </c>
      <c r="AG83" s="110"/>
      <c r="AH83" s="114"/>
    </row>
    <row r="84" spans="2:34" ht="13.5" customHeight="1">
      <c r="B84" s="9"/>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111"/>
      <c r="AH84" s="114"/>
    </row>
    <row r="85" spans="2:34" ht="13.5" customHeight="1">
      <c r="B85" s="7" t="s">
        <v>6</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112"/>
      <c r="AH85" s="114"/>
    </row>
    <row r="86" spans="2:34" ht="16.5" customHeight="1">
      <c r="B86" s="8"/>
      <c r="C86" s="25" t="str">
        <f>I28</f>
        <v>7割軽減</v>
      </c>
      <c r="D86" s="36"/>
      <c r="E86" s="36"/>
      <c r="F86" s="36"/>
      <c r="G86" s="36"/>
      <c r="O86" s="54" t="s">
        <v>32</v>
      </c>
      <c r="P86" s="75">
        <f>IF(C86="軽減なし",0,IF(C86="2割軽減",SUM(P79,P83)*0.2,IF(C86="5割軽減",SUM(P79,P83)*0.5,IF(C86="7割軽減",SUM(P79,P83)*0.7))))</f>
        <v>0</v>
      </c>
      <c r="Q86" s="82"/>
      <c r="R86" s="82"/>
      <c r="S86" s="82"/>
      <c r="T86" s="82"/>
      <c r="U86" s="82"/>
      <c r="V86" s="82"/>
      <c r="W86" s="82"/>
      <c r="X86" s="82"/>
      <c r="Y86" s="96" t="s">
        <v>10</v>
      </c>
      <c r="AG86" s="110"/>
      <c r="AH86" s="114"/>
    </row>
    <row r="87" spans="2:34" ht="13.5" customHeight="1">
      <c r="B87" s="9"/>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111"/>
      <c r="AH87" s="114"/>
    </row>
    <row r="88" spans="2:34" ht="13.5" customHeight="1">
      <c r="B88" s="7"/>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112"/>
      <c r="AH88" s="114"/>
    </row>
    <row r="89" spans="2:34" ht="16.5" customHeight="1">
      <c r="B89" s="8"/>
      <c r="K89" s="54" t="s">
        <v>60</v>
      </c>
      <c r="P89" s="73">
        <f>IF(SUM(P76,P79,P83)-P86&gt;=170000,170000,ROUNDDOWN(SUM(P76,P79,P83)-P86,-2))</f>
        <v>0</v>
      </c>
      <c r="Q89" s="81"/>
      <c r="R89" s="81"/>
      <c r="S89" s="81"/>
      <c r="T89" s="81"/>
      <c r="U89" s="81"/>
      <c r="V89" s="81"/>
      <c r="W89" s="81"/>
      <c r="X89" s="81"/>
      <c r="Y89" s="95" t="s">
        <v>10</v>
      </c>
      <c r="Z89" s="54" t="s">
        <v>1</v>
      </c>
      <c r="AG89" s="110"/>
      <c r="AH89" s="114"/>
    </row>
    <row r="90" spans="2:34" ht="13.5" customHeight="1">
      <c r="B90" s="9"/>
      <c r="C90" s="22"/>
      <c r="D90" s="22"/>
      <c r="E90" s="22"/>
      <c r="F90" s="22"/>
      <c r="G90" s="22"/>
      <c r="H90" s="22"/>
      <c r="I90" s="22"/>
      <c r="J90" s="22"/>
      <c r="K90" s="22"/>
      <c r="L90" s="22"/>
      <c r="M90" s="22"/>
      <c r="N90" s="22"/>
      <c r="O90" s="22"/>
      <c r="P90" s="74" t="s">
        <v>57</v>
      </c>
      <c r="Q90" s="22"/>
      <c r="R90" s="22"/>
      <c r="S90" s="22"/>
      <c r="T90" s="22"/>
      <c r="U90" s="22"/>
      <c r="V90" s="22"/>
      <c r="W90" s="22"/>
      <c r="X90" s="22"/>
      <c r="Y90" s="22"/>
      <c r="Z90" s="22"/>
      <c r="AA90" s="22"/>
      <c r="AB90" s="22"/>
      <c r="AC90" s="22"/>
      <c r="AD90" s="22"/>
      <c r="AE90" s="22"/>
      <c r="AF90" s="22"/>
      <c r="AG90" s="111"/>
      <c r="AH90" s="114"/>
    </row>
    <row r="91" spans="2:34" ht="13.5" customHeight="1"/>
    <row r="92" spans="2:34" ht="16.5" customHeight="1">
      <c r="G92" t="s">
        <v>14</v>
      </c>
      <c r="O92" t="s">
        <v>23</v>
      </c>
      <c r="P92" s="78">
        <f>SUM(P51,P70,P89)</f>
        <v>0</v>
      </c>
      <c r="Q92" s="83"/>
      <c r="R92" s="83"/>
      <c r="S92" s="83"/>
      <c r="T92" s="83"/>
      <c r="U92" s="83"/>
      <c r="V92" s="83"/>
      <c r="W92" s="83"/>
      <c r="X92" s="83"/>
      <c r="Y92" s="97" t="s">
        <v>10</v>
      </c>
    </row>
    <row r="93" spans="2:34" ht="11.25" customHeight="1"/>
    <row r="94" spans="2:34" ht="16.5" customHeight="1">
      <c r="G94" s="52" t="s">
        <v>71</v>
      </c>
      <c r="O94" s="72" t="s">
        <v>61</v>
      </c>
      <c r="P94" s="78">
        <f>ROUNDDOWN(P92/12,-2)</f>
        <v>0</v>
      </c>
      <c r="Q94" s="83"/>
      <c r="R94" s="83"/>
      <c r="S94" s="83"/>
      <c r="T94" s="83"/>
      <c r="U94" s="83"/>
      <c r="V94" s="83"/>
      <c r="W94" s="83"/>
      <c r="X94" s="83"/>
      <c r="Y94" s="97" t="s">
        <v>10</v>
      </c>
    </row>
    <row r="95" spans="2:34" ht="13.5" customHeight="1"/>
    <row r="96" spans="2:34" ht="17.25" customHeight="1">
      <c r="B96" t="s">
        <v>19</v>
      </c>
    </row>
    <row r="97" spans="3:5" ht="17.25" customHeight="1">
      <c r="C97" t="s">
        <v>15</v>
      </c>
      <c r="E97" t="s">
        <v>0</v>
      </c>
    </row>
    <row r="98" spans="3:5" ht="17.25" customHeight="1">
      <c r="C98" t="s">
        <v>17</v>
      </c>
      <c r="E98" t="s">
        <v>18</v>
      </c>
    </row>
  </sheetData>
  <mergeCells count="121">
    <mergeCell ref="B2:AJ2"/>
    <mergeCell ref="D10:G10"/>
    <mergeCell ref="Q10:T10"/>
    <mergeCell ref="J13:W13"/>
    <mergeCell ref="J14:L14"/>
    <mergeCell ref="O14:Q14"/>
    <mergeCell ref="T14:V14"/>
    <mergeCell ref="C15:E15"/>
    <mergeCell ref="F15:I15"/>
    <mergeCell ref="J15:L15"/>
    <mergeCell ref="O15:Q15"/>
    <mergeCell ref="T15:V15"/>
    <mergeCell ref="X15:AA15"/>
    <mergeCell ref="AC15:AD15"/>
    <mergeCell ref="AF15:AG15"/>
    <mergeCell ref="C16:E16"/>
    <mergeCell ref="F16:I16"/>
    <mergeCell ref="J16:L16"/>
    <mergeCell ref="O16:Q16"/>
    <mergeCell ref="T16:V16"/>
    <mergeCell ref="X16:AA16"/>
    <mergeCell ref="AC16:AD16"/>
    <mergeCell ref="AF16:AG16"/>
    <mergeCell ref="C17:E17"/>
    <mergeCell ref="F17:I17"/>
    <mergeCell ref="J17:L17"/>
    <mergeCell ref="O17:Q17"/>
    <mergeCell ref="T17:V17"/>
    <mergeCell ref="X17:AA17"/>
    <mergeCell ref="AC17:AD17"/>
    <mergeCell ref="AF17:AG17"/>
    <mergeCell ref="C18:E18"/>
    <mergeCell ref="F18:I18"/>
    <mergeCell ref="J18:L18"/>
    <mergeCell ref="O18:Q18"/>
    <mergeCell ref="T18:V18"/>
    <mergeCell ref="X18:AA18"/>
    <mergeCell ref="AC18:AD18"/>
    <mergeCell ref="AF18:AG18"/>
    <mergeCell ref="C19:E19"/>
    <mergeCell ref="F19:I19"/>
    <mergeCell ref="J19:L19"/>
    <mergeCell ref="O19:Q19"/>
    <mergeCell ref="T19:V19"/>
    <mergeCell ref="X19:AA19"/>
    <mergeCell ref="AC19:AD19"/>
    <mergeCell ref="AF19:AG19"/>
    <mergeCell ref="X20:AA20"/>
    <mergeCell ref="J22:W22"/>
    <mergeCell ref="J23:M23"/>
    <mergeCell ref="O23:Q23"/>
    <mergeCell ref="T23:V23"/>
    <mergeCell ref="C24:E24"/>
    <mergeCell ref="F24:I24"/>
    <mergeCell ref="J24:L24"/>
    <mergeCell ref="O24:Q24"/>
    <mergeCell ref="T24:V24"/>
    <mergeCell ref="X24:Y24"/>
    <mergeCell ref="C27:G27"/>
    <mergeCell ref="I27:M27"/>
    <mergeCell ref="C28:F28"/>
    <mergeCell ref="I28:M28"/>
    <mergeCell ref="B30:AJ30"/>
    <mergeCell ref="C31:D31"/>
    <mergeCell ref="G31:H31"/>
    <mergeCell ref="O31:P31"/>
    <mergeCell ref="V31:X31"/>
    <mergeCell ref="C32:D32"/>
    <mergeCell ref="G32:H32"/>
    <mergeCell ref="O32:P32"/>
    <mergeCell ref="V32:X32"/>
    <mergeCell ref="C33:D33"/>
    <mergeCell ref="G33:H33"/>
    <mergeCell ref="O33:P33"/>
    <mergeCell ref="V33:X33"/>
    <mergeCell ref="C38:G38"/>
    <mergeCell ref="C39:F39"/>
    <mergeCell ref="P39:X39"/>
    <mergeCell ref="C42:F42"/>
    <mergeCell ref="P42:X42"/>
    <mergeCell ref="C45:J45"/>
    <mergeCell ref="P45:X45"/>
    <mergeCell ref="C48:G48"/>
    <mergeCell ref="P48:X48"/>
    <mergeCell ref="P51:X51"/>
    <mergeCell ref="C56:G56"/>
    <mergeCell ref="C57:F57"/>
    <mergeCell ref="P57:X57"/>
    <mergeCell ref="C60:F60"/>
    <mergeCell ref="P60:X60"/>
    <mergeCell ref="C64:J64"/>
    <mergeCell ref="P64:X64"/>
    <mergeCell ref="C67:G67"/>
    <mergeCell ref="P67:X67"/>
    <mergeCell ref="P70:X70"/>
    <mergeCell ref="C75:G75"/>
    <mergeCell ref="C76:F76"/>
    <mergeCell ref="P76:X76"/>
    <mergeCell ref="C79:F79"/>
    <mergeCell ref="P79:X79"/>
    <mergeCell ref="C83:J83"/>
    <mergeCell ref="P83:X83"/>
    <mergeCell ref="C86:G86"/>
    <mergeCell ref="P86:X86"/>
    <mergeCell ref="P89:X89"/>
    <mergeCell ref="P92:X92"/>
    <mergeCell ref="P94:X94"/>
    <mergeCell ref="B4:AJ5"/>
    <mergeCell ref="C13:E14"/>
    <mergeCell ref="F13:I14"/>
    <mergeCell ref="X13:AB14"/>
    <mergeCell ref="AC13:AE14"/>
    <mergeCell ref="AF13:AH14"/>
    <mergeCell ref="AI13:AI14"/>
    <mergeCell ref="AJ13:AJ14"/>
    <mergeCell ref="AK13:AK14"/>
    <mergeCell ref="AL13:AL14"/>
    <mergeCell ref="C22:E23"/>
    <mergeCell ref="F22:I23"/>
    <mergeCell ref="X22:Z23"/>
    <mergeCell ref="AA22:AA23"/>
  </mergeCells>
  <phoneticPr fontId="2"/>
  <dataValidations count="2">
    <dataValidation type="list" allowBlank="1" showDropDown="0" showInputMessage="1" showErrorMessage="1" sqref="F15:I21">
      <formula1>"18歳未満,18歳以上40歳未満,40歳以上65歳未満,65歳以上"</formula1>
    </dataValidation>
    <dataValidation type="list" allowBlank="1" showDropDown="0" showInputMessage="1" showErrorMessage="1" sqref="F24:I24">
      <formula1>"65歳以上"</formula1>
    </dataValidation>
  </dataValidations>
  <printOptions horizontalCentered="1"/>
  <pageMargins left="0.59055118110236227" right="0.31496062992125984" top="0.35433070866141736" bottom="0.35433070866141736" header="0.31496062992125984" footer="0.31496062992125984"/>
  <pageSetup paperSize="9" scale="51" fitToWidth="1" fitToHeight="1" orientation="portrait" usePrinterDefaults="1" cellComments="asDisplayed"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令和7年度国民健康保険税の簡易計算方法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U1022</dc:creator>
  <cp:lastModifiedBy>U088</cp:lastModifiedBy>
  <cp:lastPrinted>2024-05-30T08:23:12Z</cp:lastPrinted>
  <dcterms:created xsi:type="dcterms:W3CDTF">2022-08-16T01:23:51Z</dcterms:created>
  <dcterms:modified xsi:type="dcterms:W3CDTF">2025-06-25T07:33:44Z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2025-06-25T07:33:44Z</vt:filetime>
  </property>
</Properties>
</file>